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80" yWindow="525" windowWidth="14715" windowHeight="13170" activeTab="3"/>
  </bookViews>
  <sheets>
    <sheet name="Krycí list" sheetId="1" r:id="rId1"/>
    <sheet name="Rekapitulace" sheetId="2" r:id="rId2"/>
    <sheet name="List1" sheetId="4" r:id="rId3"/>
    <sheet name="Položky" sheetId="3" r:id="rId4"/>
  </sheets>
  <definedNames>
    <definedName name="_BPK1">Položky!#REF!</definedName>
    <definedName name="_BPK2">Položky!#REF!</definedName>
    <definedName name="_BPK3">Položky!#REF!</definedName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Rekapitulace!$G$13</definedName>
    <definedName name="Dodavka0">Položky!#REF!</definedName>
    <definedName name="HSV">Rekapitulace!$E$13</definedName>
    <definedName name="HSV0">Položky!#REF!</definedName>
    <definedName name="HZS">Rekapitulace!$I$13</definedName>
    <definedName name="HZS0">Položky!#REF!</definedName>
    <definedName name="JKSO">'Krycí list'!$F$5</definedName>
    <definedName name="MJ">'Krycí list'!$G$5</definedName>
    <definedName name="Mont">Rekapitulace!$H$13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3">Položky!$1:$5</definedName>
    <definedName name="_xlnm.Print_Titles" localSheetId="1">Rekapitulace!$1:$6</definedName>
    <definedName name="Objednatel">'Krycí list'!$C$9</definedName>
    <definedName name="_xlnm.Print_Area" localSheetId="0">'Krycí list'!$A$1:$G$45</definedName>
    <definedName name="_xlnm.Print_Area" localSheetId="3">Položky!$A$1:$G$71</definedName>
    <definedName name="_xlnm.Print_Area" localSheetId="1">Rekapitulace!$A$1:$I$19</definedName>
    <definedName name="PocetMJ">'Krycí list'!$G$8</definedName>
    <definedName name="Poznamka">'Krycí list'!$B$37</definedName>
    <definedName name="Projektant">'Krycí list'!$C$8</definedName>
    <definedName name="PSV">Rekapitulace!$F$13</definedName>
    <definedName name="PSV0">Položky!#REF!</definedName>
    <definedName name="SazbaDPH1">'Krycí list'!$C$30</definedName>
    <definedName name="SazbaDPH2">'Krycí list'!$C$32</definedName>
    <definedName name="SloupecCC">Položky!$G$5</definedName>
    <definedName name="SloupecCisloPol">Položky!$B$5</definedName>
    <definedName name="SloupecJC">Položky!$F$5</definedName>
    <definedName name="SloupecMJ">Položky!$D$5</definedName>
    <definedName name="SloupecMnozstvi">Položky!$E$5</definedName>
    <definedName name="SloupecNazPol">Položky!$C$5</definedName>
    <definedName name="SloupecPC">Položky!$A$5</definedName>
    <definedName name="solver_lin" localSheetId="3" hidden="1">0</definedName>
    <definedName name="solver_num" localSheetId="3" hidden="1">0</definedName>
    <definedName name="solver_opt" localSheetId="3" hidden="1">Položky!#REF!</definedName>
    <definedName name="solver_typ" localSheetId="3" hidden="1">1</definedName>
    <definedName name="solver_val" localSheetId="3" hidden="1">0</definedName>
    <definedName name="Typ">Položky!#REF!</definedName>
    <definedName name="VRN">Rekapitulace!$H$19</definedName>
    <definedName name="VRNKc">Rekapitulace!$E$18</definedName>
    <definedName name="VRNnazev">Rekapitulace!$A$18</definedName>
    <definedName name="VRNproc">Rekapitulace!$F$18</definedName>
    <definedName name="VRNzakl">Rekapitulace!$G$18</definedName>
    <definedName name="Zakazka">'Krycí list'!$G$10</definedName>
    <definedName name="Zaklad22">'Krycí list'!$F$32</definedName>
    <definedName name="Zaklad5">'Krycí list'!$F$30</definedName>
    <definedName name="Zhotovitel">'Krycí list'!$E$12</definedName>
  </definedNames>
  <calcPr calcId="125725"/>
</workbook>
</file>

<file path=xl/calcChain.xml><?xml version="1.0" encoding="utf-8"?>
<calcChain xmlns="http://schemas.openxmlformats.org/spreadsheetml/2006/main">
  <c r="C72" i="3"/>
  <c r="C68"/>
  <c r="C26"/>
  <c r="C19"/>
  <c r="E3"/>
  <c r="G7"/>
  <c r="AY7"/>
  <c r="AZ7"/>
  <c r="BA7"/>
  <c r="BB7"/>
  <c r="BC7"/>
  <c r="G8"/>
  <c r="AY8"/>
  <c r="AZ8"/>
  <c r="BA8"/>
  <c r="BB8"/>
  <c r="BC8"/>
  <c r="G9"/>
  <c r="AY9"/>
  <c r="AZ9"/>
  <c r="BA9"/>
  <c r="BB9"/>
  <c r="BC9"/>
  <c r="G10"/>
  <c r="AY10"/>
  <c r="AZ10"/>
  <c r="BA10"/>
  <c r="BB10"/>
  <c r="BC10"/>
  <c r="AY11"/>
  <c r="AY15" s="1"/>
  <c r="AZ11"/>
  <c r="AZ15" s="1"/>
  <c r="BA11"/>
  <c r="BA15" s="1"/>
  <c r="BB11"/>
  <c r="BC11"/>
  <c r="BC15" s="1"/>
  <c r="AY12"/>
  <c r="AZ12"/>
  <c r="BA12"/>
  <c r="BB12"/>
  <c r="BC12"/>
  <c r="G13"/>
  <c r="G19" s="1"/>
  <c r="AY13"/>
  <c r="AZ13"/>
  <c r="BA13"/>
  <c r="BB13"/>
  <c r="BC13"/>
  <c r="G14"/>
  <c r="AY14"/>
  <c r="AZ14"/>
  <c r="BA14"/>
  <c r="BB14"/>
  <c r="BC14"/>
  <c r="G15"/>
  <c r="BB15"/>
  <c r="G16"/>
  <c r="G17"/>
  <c r="G18"/>
  <c r="G21"/>
  <c r="G22"/>
  <c r="G26" s="1"/>
  <c r="G23"/>
  <c r="AY23"/>
  <c r="AZ23"/>
  <c r="BA23"/>
  <c r="BB23"/>
  <c r="BC23"/>
  <c r="G24"/>
  <c r="AZ24" s="1"/>
  <c r="AY24"/>
  <c r="AY26" s="1"/>
  <c r="BA24"/>
  <c r="BB24"/>
  <c r="BB26" s="1"/>
  <c r="BC24"/>
  <c r="BC26" s="1"/>
  <c r="G25"/>
  <c r="AZ25" s="1"/>
  <c r="AY25"/>
  <c r="BA25"/>
  <c r="BB25"/>
  <c r="BC25"/>
  <c r="AZ26"/>
  <c r="G28"/>
  <c r="AY28"/>
  <c r="AZ28"/>
  <c r="BA28"/>
  <c r="BB28"/>
  <c r="BC28"/>
  <c r="G29"/>
  <c r="G30"/>
  <c r="AY30"/>
  <c r="AZ30"/>
  <c r="BA30"/>
  <c r="BB30"/>
  <c r="BC30"/>
  <c r="G31"/>
  <c r="AY31"/>
  <c r="AZ31"/>
  <c r="BA31"/>
  <c r="BB31"/>
  <c r="BC31"/>
  <c r="G32"/>
  <c r="AY32"/>
  <c r="AZ32"/>
  <c r="BA32"/>
  <c r="BB32"/>
  <c r="BC32"/>
  <c r="G33"/>
  <c r="G34"/>
  <c r="AY34"/>
  <c r="AZ34"/>
  <c r="BA34"/>
  <c r="BB34"/>
  <c r="BC34"/>
  <c r="G35"/>
  <c r="AY35"/>
  <c r="AZ35"/>
  <c r="BA35"/>
  <c r="BB35"/>
  <c r="BC35"/>
  <c r="G36"/>
  <c r="AY36"/>
  <c r="AZ36"/>
  <c r="BA36"/>
  <c r="BB36"/>
  <c r="BC36"/>
  <c r="G37"/>
  <c r="AY37"/>
  <c r="AZ37"/>
  <c r="BA37"/>
  <c r="BB37"/>
  <c r="BC37"/>
  <c r="G38"/>
  <c r="AY38"/>
  <c r="AZ38"/>
  <c r="BA38"/>
  <c r="BB38"/>
  <c r="BC38"/>
  <c r="G39"/>
  <c r="AY39"/>
  <c r="AZ39"/>
  <c r="BA39"/>
  <c r="BB39"/>
  <c r="BC39"/>
  <c r="G40"/>
  <c r="AY40"/>
  <c r="AZ40"/>
  <c r="BA40"/>
  <c r="BB40"/>
  <c r="BC40"/>
  <c r="G41"/>
  <c r="G42"/>
  <c r="G43"/>
  <c r="AY43"/>
  <c r="AZ43"/>
  <c r="BA43"/>
  <c r="BB43"/>
  <c r="BC43"/>
  <c r="G44"/>
  <c r="AY44"/>
  <c r="AZ44"/>
  <c r="BA44"/>
  <c r="BB44"/>
  <c r="BC44"/>
  <c r="G45"/>
  <c r="F9" i="2" s="1"/>
  <c r="G47" i="3"/>
  <c r="G48"/>
  <c r="G49"/>
  <c r="G50"/>
  <c r="AY50"/>
  <c r="AZ50"/>
  <c r="BA50"/>
  <c r="BA51" s="1"/>
  <c r="BB50"/>
  <c r="BB51" s="1"/>
  <c r="BC50"/>
  <c r="G51"/>
  <c r="AY51"/>
  <c r="AZ51"/>
  <c r="BC51"/>
  <c r="G52"/>
  <c r="F10" i="2" s="1"/>
  <c r="AY52" i="3"/>
  <c r="AZ52"/>
  <c r="BA52"/>
  <c r="BB52"/>
  <c r="BC52"/>
  <c r="G54"/>
  <c r="G56"/>
  <c r="G57"/>
  <c r="G58"/>
  <c r="G59"/>
  <c r="G60"/>
  <c r="G61"/>
  <c r="G62"/>
  <c r="G63"/>
  <c r="G64"/>
  <c r="G65"/>
  <c r="G66"/>
  <c r="G67"/>
  <c r="G70"/>
  <c r="G72" s="1"/>
  <c r="F12" i="2" s="1"/>
  <c r="G71" i="3"/>
  <c r="C1" i="2"/>
  <c r="C2"/>
  <c r="C5" i="1" s="1"/>
  <c r="A7" i="2"/>
  <c r="A8"/>
  <c r="B8"/>
  <c r="A9"/>
  <c r="B9"/>
  <c r="E13"/>
  <c r="G13"/>
  <c r="C15" i="1" s="1"/>
  <c r="H13" i="2"/>
  <c r="I13"/>
  <c r="C21" i="1" s="1"/>
  <c r="C2"/>
  <c r="D4"/>
  <c r="G9"/>
  <c r="C16"/>
  <c r="C17"/>
  <c r="C33"/>
  <c r="F33" s="1"/>
  <c r="G11" i="3" l="1"/>
  <c r="F7" i="2" s="1"/>
  <c r="F13" s="1"/>
  <c r="C18" i="1" s="1"/>
  <c r="C19" s="1"/>
  <c r="C22" s="1"/>
  <c r="BA26" i="3"/>
  <c r="G68"/>
  <c r="F11" i="2" s="1"/>
  <c r="G18" l="1"/>
  <c r="I18" s="1"/>
  <c r="H19" s="1"/>
  <c r="G23" i="1" s="1"/>
  <c r="G22" s="1"/>
  <c r="C23" l="1"/>
  <c r="F30" s="1"/>
  <c r="F31" s="1"/>
  <c r="F34" s="1"/>
</calcChain>
</file>

<file path=xl/sharedStrings.xml><?xml version="1.0" encoding="utf-8"?>
<sst xmlns="http://schemas.openxmlformats.org/spreadsheetml/2006/main" count="292" uniqueCount="194">
  <si>
    <t>Rozpočet: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</si>
  <si>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</si>
  <si>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</si>
  <si>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</si>
  <si>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</si>
  <si>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</si>
  <si>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</si>
  <si>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</si>
  <si>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</si>
  <si>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</si>
  <si>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</si>
  <si>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</si>
  <si>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</si>
  <si>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</si>
  <si>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</si>
  <si>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</si>
  <si>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</si>
  <si>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</si>
  <si>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</si>
  <si>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</si>
  <si>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</si>
  <si>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</si>
  <si>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</si>
  <si>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</si>
  <si>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</si>
  <si>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</si>
  <si>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</si>
  <si>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</si>
  <si>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</si>
  <si>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</si>
  <si>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</si>
  <si>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</si>
  <si>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</si>
  <si>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</si>
  <si>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</si>
  <si>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</si>
  <si>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</si>
  <si>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</si>
  <si>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</si>
  <si>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</si>
  <si>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</si>
  <si>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</si>
  <si>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</si>
  <si>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Rozpočet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</si>
  <si>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</si>
  <si>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</si>
  <si>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</si>
  <si>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</si>
  <si>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</si>
  <si>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</si>
  <si>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</si>
  <si>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</si>
  <si>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</si>
  <si>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</si>
  <si>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</si>
  <si>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</si>
  <si>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</si>
  <si>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</si>
  <si>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</si>
  <si>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</si>
  <si>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</si>
  <si>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</si>
  <si>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</si>
  <si>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</si>
  <si>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</si>
  <si>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</si>
  <si>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713</t>
  </si>
  <si>
    <t>m</t>
  </si>
  <si>
    <t>998713201R00</t>
  </si>
  <si>
    <t xml:space="preserve">Přesun hmot pro izolace tepelné, výšky do 6 m </t>
  </si>
  <si>
    <t>998713292R00</t>
  </si>
  <si>
    <t xml:space="preserve">Příplatek zvětš. přesun, izolace tepelné do 100 m </t>
  </si>
  <si>
    <t>730</t>
  </si>
  <si>
    <t>Ústřední vytápění</t>
  </si>
  <si>
    <t>904      R00</t>
  </si>
  <si>
    <t>hod</t>
  </si>
  <si>
    <t>904      R01</t>
  </si>
  <si>
    <t>904      R02</t>
  </si>
  <si>
    <t>904      R03</t>
  </si>
  <si>
    <t xml:space="preserve">Hzs-revize </t>
  </si>
  <si>
    <t>904      V04</t>
  </si>
  <si>
    <t xml:space="preserve">Hzs-doregulovani systemu </t>
  </si>
  <si>
    <t>904      V08</t>
  </si>
  <si>
    <t>kus</t>
  </si>
  <si>
    <t>733</t>
  </si>
  <si>
    <t>Rozvod potrubí</t>
  </si>
  <si>
    <t>998733293R00</t>
  </si>
  <si>
    <t xml:space="preserve">Příplatek zvětš. přesun, rozvody potrubí do 500 m </t>
  </si>
  <si>
    <t>734</t>
  </si>
  <si>
    <t>Armatury</t>
  </si>
  <si>
    <t>998734203R00</t>
  </si>
  <si>
    <t xml:space="preserve">Přesun hmot pro armatury, výšky do 24 m </t>
  </si>
  <si>
    <t>998734293R00</t>
  </si>
  <si>
    <t xml:space="preserve">Příplatek zvětšený přesun, armatury do 500 m </t>
  </si>
  <si>
    <t>m2</t>
  </si>
  <si>
    <t>767</t>
  </si>
  <si>
    <t>767998105R00</t>
  </si>
  <si>
    <t>kg</t>
  </si>
  <si>
    <t>998767201R00</t>
  </si>
  <si>
    <t xml:space="preserve">Přesun hmot pro zámečnické konstr., výšky do 6 m </t>
  </si>
  <si>
    <t>998767292R00</t>
  </si>
  <si>
    <t xml:space="preserve">Příplatek zvětš. přesun, zámeč. konstr. do 100 m </t>
  </si>
  <si>
    <t>783</t>
  </si>
  <si>
    <t>Nátěry</t>
  </si>
  <si>
    <t>783225100R00</t>
  </si>
  <si>
    <t>Nátěr syntetický kovových konstrukcí 2x + 1x email</t>
  </si>
  <si>
    <t>783226100R00</t>
  </si>
  <si>
    <t>Nátěr syntetický kovových konstrukcí základní</t>
  </si>
  <si>
    <t>ÚT</t>
  </si>
  <si>
    <t>Hzs-zkousky v rámci montáž.prací</t>
  </si>
  <si>
    <t xml:space="preserve">Hzs-nepředvidané práce </t>
  </si>
  <si>
    <t xml:space="preserve">Hzs-provozni zkouška </t>
  </si>
  <si>
    <t xml:space="preserve">Hzs-seřizení a uvedení do provozu </t>
  </si>
  <si>
    <t>Ing.Josef Hejč</t>
  </si>
  <si>
    <t>Izolace tepelné těles ploch tvarových</t>
  </si>
  <si>
    <t>998733202R00</t>
  </si>
  <si>
    <t>Investor :</t>
  </si>
  <si>
    <t xml:space="preserve">Položkový rozpočet  </t>
  </si>
  <si>
    <t>733164016T00</t>
  </si>
  <si>
    <t>6310011392</t>
  </si>
  <si>
    <t>733164020T00</t>
  </si>
  <si>
    <t xml:space="preserve">   kus</t>
  </si>
  <si>
    <t xml:space="preserve">Přesun hmot pro rozvody potrubí, výšky do 15 m </t>
  </si>
  <si>
    <t xml:space="preserve"> 733 Rozvod potrubí</t>
  </si>
  <si>
    <t>734 Armatury</t>
  </si>
  <si>
    <t xml:space="preserve"> 713 Izolace tepelné</t>
  </si>
  <si>
    <t>Izolace tepelné</t>
  </si>
  <si>
    <t>733191925.R00</t>
  </si>
  <si>
    <t>Navaření odbočky na potrubí odbočka DN 25</t>
  </si>
  <si>
    <t>733190110R00</t>
  </si>
  <si>
    <t>Příplatek za zhotovení přípojky dn 25</t>
  </si>
  <si>
    <t>pár</t>
  </si>
  <si>
    <t>Demontáž armatur s 1 závitem do G 1/2"</t>
  </si>
  <si>
    <t>734200811.R00</t>
  </si>
  <si>
    <t>Demontáž atypických konstrukcí hmotnosti do 5 kg</t>
  </si>
  <si>
    <t>734292653T00</t>
  </si>
  <si>
    <t>Kulový kohout 1"</t>
  </si>
  <si>
    <t>soubor</t>
  </si>
  <si>
    <t>734163415R00</t>
  </si>
  <si>
    <t>Fitr 1"</t>
  </si>
  <si>
    <t>Konstrukce zámečnické+VZT</t>
  </si>
  <si>
    <t>R.pol.</t>
  </si>
  <si>
    <t>Tepelná izolace z minerál.vlny tl.4cm s AL folií</t>
  </si>
  <si>
    <t>POLOŽKOVÝ ROZPOČET ÚT-PAVILON B</t>
  </si>
  <si>
    <t>Dostavba datového centra firmy Faster CZ</t>
  </si>
  <si>
    <t>Ústřední vytápění  a vzduchotechnika</t>
  </si>
  <si>
    <t>ÚT a VZT</t>
  </si>
  <si>
    <t>732</t>
  </si>
  <si>
    <t>Strojovny</t>
  </si>
  <si>
    <t>732429111</t>
  </si>
  <si>
    <t>998732202R00</t>
  </si>
  <si>
    <t xml:space="preserve">Přesun hmot pro strojovny, výšky do 12 m </t>
  </si>
  <si>
    <t>998732293R00</t>
  </si>
  <si>
    <t xml:space="preserve">Příplatek zvětšený přesun, strojovny do 500 m </t>
  </si>
  <si>
    <t>R.pol.1.01</t>
  </si>
  <si>
    <t>Měděné fitinky DN32(kolena, T-kusy)</t>
  </si>
  <si>
    <t>Potrubí z měděné lisované 35/1,5</t>
  </si>
  <si>
    <t>IZ.POTRUBÍ λ=0,035W/m.K  35/40MM S AL FOLII</t>
  </si>
  <si>
    <t>Montáž izolačních skruží na potrubí přímé DN 40</t>
  </si>
  <si>
    <t>722182002R00</t>
  </si>
  <si>
    <t>R.pol.1.02</t>
  </si>
  <si>
    <t>R.pol.1.03</t>
  </si>
  <si>
    <r>
      <t xml:space="preserve">Kruhové potrubí SPIRO </t>
    </r>
    <r>
      <rPr>
        <sz val="8"/>
        <rFont val="Calibri"/>
        <family val="2"/>
        <charset val="238"/>
      </rPr>
      <t>Ø</t>
    </r>
    <r>
      <rPr>
        <sz val="8"/>
        <rFont val="Arial CE"/>
        <charset val="238"/>
      </rPr>
      <t>160/</t>
    </r>
    <r>
      <rPr>
        <sz val="8"/>
        <rFont val="Calibri"/>
        <family val="2"/>
        <charset val="238"/>
      </rPr>
      <t>tv.40%</t>
    </r>
    <r>
      <rPr>
        <sz val="8"/>
        <rFont val="Arial CE"/>
        <charset val="238"/>
      </rPr>
      <t>….1m</t>
    </r>
  </si>
  <si>
    <r>
      <t xml:space="preserve">Kruhové potrubí SPIRO </t>
    </r>
    <r>
      <rPr>
        <sz val="8"/>
        <rFont val="Calibri"/>
        <family val="2"/>
        <charset val="238"/>
      </rPr>
      <t>Ø</t>
    </r>
    <r>
      <rPr>
        <sz val="8"/>
        <rFont val="Arial CE"/>
        <charset val="238"/>
      </rPr>
      <t>100/</t>
    </r>
    <r>
      <rPr>
        <sz val="8"/>
        <rFont val="Calibri"/>
        <family val="2"/>
        <charset val="238"/>
      </rPr>
      <t>tv.30%</t>
    </r>
    <r>
      <rPr>
        <sz val="8"/>
        <rFont val="Arial CE"/>
        <charset val="238"/>
      </rPr>
      <t>….1m</t>
    </r>
  </si>
  <si>
    <t>bm</t>
  </si>
  <si>
    <t>Dveřní mřížka 445x82</t>
  </si>
  <si>
    <t>R.pol.2.01</t>
  </si>
  <si>
    <t>R.pol.2.01a</t>
  </si>
  <si>
    <t>R.pol.2.02</t>
  </si>
  <si>
    <t>Uzavírací klapka 630x630 se servopohonem V=230V</t>
  </si>
  <si>
    <t>R.pol.2.02a</t>
  </si>
  <si>
    <t>Protidešťová žaluzie 630x 630</t>
  </si>
  <si>
    <t>Architekti Tihelka Starycha, Gargulákova 32</t>
  </si>
  <si>
    <t>Faster CZ spol s.r.o. Jarní 44g, Brno</t>
  </si>
  <si>
    <t>Datum :25.10.2016</t>
  </si>
  <si>
    <t>Čerpadlová skupina směš. DN25</t>
  </si>
  <si>
    <t xml:space="preserve">Servomotor </t>
  </si>
  <si>
    <t>Montáž čerpadlové skupiny DN25</t>
  </si>
  <si>
    <t>Potrubí DD15x1,5, trubka 200m</t>
  </si>
  <si>
    <t>Montáž potrubí do systémové desky</t>
  </si>
  <si>
    <t>Ochranná trubka 60m</t>
  </si>
  <si>
    <t>Press-spojka 15/15</t>
  </si>
  <si>
    <t xml:space="preserve">Uzavírací kohout </t>
  </si>
  <si>
    <t>Systémová deska 1*2*3-30-2-6,075m2</t>
  </si>
  <si>
    <t>Dilatační pás -25m</t>
  </si>
  <si>
    <t>Skříň rozdělovací stanice (do zdi)</t>
  </si>
  <si>
    <t xml:space="preserve">Rozdělovací stanice </t>
  </si>
  <si>
    <t>Rozdělovací stanice</t>
  </si>
  <si>
    <t xml:space="preserve">Podstropní ventilátor </t>
  </si>
  <si>
    <t>Žaluziová klapka 100</t>
  </si>
  <si>
    <t>Žaluziová klapka 160</t>
  </si>
  <si>
    <t>Axiál.ventilátor nástěnný 400H, V=3472m3/h</t>
  </si>
  <si>
    <t>Žaluziová klapka 400</t>
  </si>
  <si>
    <t>Plastifikátor  -5kg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</si>
</sst>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\ &quot;Kč&quot;"/>
    <numFmt numFmtId="166" formatCode="dd/mm/yy"/>
  </numFmts>
  <fonts count="23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sz val="9"/>
      <name val="Arial CE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  <font>
      <sz val="8"/>
      <name val="Arial CE"/>
      <charset val="238"/>
    </font>
    <font>
      <b/>
      <sz val="8"/>
      <name val="Arial CE"/>
      <family val="2"/>
      <charset val="238"/>
    </font>
    <font>
      <sz val="8"/>
      <name val="Calibri"/>
      <family val="2"/>
      <charset val="238"/>
    </font>
    <font>
      <b/>
      <i/>
      <sz val="8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3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0" fontId="3" fillId="0" borderId="0"/>
  </cellStyleXfs>
  <cellXfs count="223">
    <xf numFmtId="0" fontId="0" fillId="0" borderId="0" xfId="0"/>
    <xf numFmtId="0" fontId="4" fillId="0" borderId="0" xfId="0" applyFont="1" applyAlignment="1">
      <alignment horizontal="centerContinuous" vertical="top"/>
    </xf>
    <xf numFmtId="0" fontId="0" fillId="0" borderId="0" xfId="0" applyAlignment="1">
      <alignment horizontal="centerContinuous"/>
    </xf>
    <xf numFmtId="0" fontId="2" fillId="0" borderId="1" xfId="0" applyFont="1" applyBorder="1" applyAlignment="1">
      <alignment horizontal="left"/>
    </xf>
    <xf numFmtId="0" fontId="0" fillId="0" borderId="2" xfId="0" applyBorder="1" applyAlignment="1">
      <alignment horizontal="centerContinuous"/>
    </xf>
    <xf numFmtId="0" fontId="1" fillId="0" borderId="3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0" fillId="0" borderId="4" xfId="0" applyBorder="1" applyAlignment="1">
      <alignment horizontal="centerContinuous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0" xfId="0" applyBorder="1"/>
    <xf numFmtId="0" fontId="0" fillId="0" borderId="10" xfId="0" applyBorder="1"/>
    <xf numFmtId="49" fontId="5" fillId="2" borderId="8" xfId="0" applyNumberFormat="1" applyFont="1" applyFill="1" applyBorder="1"/>
    <xf numFmtId="49" fontId="0" fillId="2" borderId="9" xfId="0" applyNumberFormat="1" applyFill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49" fontId="0" fillId="0" borderId="16" xfId="0" applyNumberFormat="1" applyBorder="1" applyAlignment="1">
      <alignment horizontal="left"/>
    </xf>
    <xf numFmtId="0" fontId="0" fillId="0" borderId="14" xfId="0" applyNumberFormat="1" applyBorder="1"/>
    <xf numFmtId="0" fontId="0" fillId="0" borderId="13" xfId="0" applyNumberFormat="1" applyBorder="1"/>
    <xf numFmtId="0" fontId="0" fillId="0" borderId="15" xfId="0" applyNumberFormat="1" applyBorder="1"/>
    <xf numFmtId="0" fontId="0" fillId="0" borderId="0" xfId="0" applyNumberFormat="1"/>
    <xf numFmtId="3" fontId="0" fillId="0" borderId="15" xfId="0" applyNumberFormat="1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16" xfId="0" applyBorder="1"/>
    <xf numFmtId="3" fontId="0" fillId="0" borderId="0" xfId="0" applyNumberFormat="1"/>
    <xf numFmtId="0" fontId="4" fillId="0" borderId="21" xfId="0" applyFont="1" applyBorder="1" applyAlignment="1">
      <alignment horizontal="centerContinuous" vertical="center"/>
    </xf>
    <xf numFmtId="0" fontId="8" fillId="0" borderId="22" xfId="0" applyFont="1" applyBorder="1" applyAlignment="1">
      <alignment horizontal="centerContinuous" vertical="center"/>
    </xf>
    <xf numFmtId="0" fontId="0" fillId="0" borderId="22" xfId="0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7" fillId="0" borderId="24" xfId="0" applyFont="1" applyBorder="1" applyAlignment="1">
      <alignment horizontal="left"/>
    </xf>
    <xf numFmtId="0" fontId="0" fillId="0" borderId="25" xfId="0" applyBorder="1" applyAlignment="1">
      <alignment horizontal="left"/>
    </xf>
    <xf numFmtId="0" fontId="0" fillId="0" borderId="26" xfId="0" applyBorder="1" applyAlignment="1">
      <alignment horizontal="centerContinuous"/>
    </xf>
    <xf numFmtId="0" fontId="7" fillId="0" borderId="25" xfId="0" applyFont="1" applyBorder="1" applyAlignment="1">
      <alignment horizontal="centerContinuous"/>
    </xf>
    <xf numFmtId="0" fontId="0" fillId="0" borderId="25" xfId="0" applyBorder="1" applyAlignment="1">
      <alignment horizontal="centerContinuous"/>
    </xf>
    <xf numFmtId="0" fontId="0" fillId="0" borderId="27" xfId="0" applyBorder="1"/>
    <xf numFmtId="3" fontId="0" fillId="0" borderId="28" xfId="0" applyNumberFormat="1" applyBorder="1"/>
    <xf numFmtId="0" fontId="0" fillId="0" borderId="29" xfId="0" applyBorder="1"/>
    <xf numFmtId="3" fontId="0" fillId="0" borderId="30" xfId="0" applyNumberFormat="1" applyBorder="1"/>
    <xf numFmtId="0" fontId="0" fillId="0" borderId="31" xfId="0" applyBorder="1"/>
    <xf numFmtId="3" fontId="0" fillId="0" borderId="18" xfId="0" applyNumberFormat="1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9" fillId="0" borderId="17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 applyAlignment="1">
      <alignment horizontal="right"/>
    </xf>
    <xf numFmtId="166" fontId="0" fillId="0" borderId="0" xfId="0" applyNumberFormat="1" applyBorder="1"/>
    <xf numFmtId="164" fontId="0" fillId="0" borderId="14" xfId="0" applyNumberFormat="1" applyBorder="1" applyAlignment="1">
      <alignment horizontal="right"/>
    </xf>
    <xf numFmtId="165" fontId="0" fillId="0" borderId="18" xfId="0" applyNumberFormat="1" applyBorder="1"/>
    <xf numFmtId="165" fontId="0" fillId="0" borderId="0" xfId="0" applyNumberFormat="1" applyBorder="1"/>
    <xf numFmtId="0" fontId="8" fillId="2" borderId="36" xfId="0" applyFont="1" applyFill="1" applyBorder="1"/>
    <xf numFmtId="0" fontId="8" fillId="2" borderId="37" xfId="0" applyFont="1" applyFill="1" applyBorder="1"/>
    <xf numFmtId="0" fontId="8" fillId="2" borderId="39" xfId="0" applyFont="1" applyFill="1" applyBorder="1"/>
    <xf numFmtId="165" fontId="8" fillId="2" borderId="37" xfId="0" applyNumberFormat="1" applyFont="1" applyFill="1" applyBorder="1"/>
    <xf numFmtId="0" fontId="8" fillId="2" borderId="40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6" fillId="0" borderId="41" xfId="1" applyFont="1" applyBorder="1"/>
    <xf numFmtId="0" fontId="3" fillId="0" borderId="41" xfId="1" applyBorder="1"/>
    <xf numFmtId="0" fontId="3" fillId="0" borderId="42" xfId="1" applyFont="1" applyBorder="1"/>
    <xf numFmtId="0" fontId="0" fillId="0" borderId="41" xfId="0" applyNumberFormat="1" applyBorder="1" applyAlignment="1">
      <alignment horizontal="left"/>
    </xf>
    <xf numFmtId="0" fontId="0" fillId="0" borderId="43" xfId="0" applyNumberFormat="1" applyBorder="1"/>
    <xf numFmtId="0" fontId="6" fillId="0" borderId="44" xfId="1" applyFont="1" applyBorder="1"/>
    <xf numFmtId="0" fontId="3" fillId="0" borderId="44" xfId="1" applyBorder="1"/>
    <xf numFmtId="0" fontId="3" fillId="0" borderId="44" xfId="1" applyBorder="1" applyAlignment="1">
      <alignment horizontal="right"/>
    </xf>
    <xf numFmtId="49" fontId="4" fillId="0" borderId="0" xfId="0" applyNumberFormat="1" applyFont="1" applyAlignment="1">
      <alignment horizontal="centerContinuous"/>
    </xf>
    <xf numFmtId="0" fontId="4" fillId="0" borderId="0" xfId="0" applyFont="1" applyAlignment="1">
      <alignment horizontal="centerContinuous"/>
    </xf>
    <xf numFmtId="0" fontId="4" fillId="0" borderId="0" xfId="0" applyFont="1" applyBorder="1" applyAlignment="1">
      <alignment horizontal="centerContinuous"/>
    </xf>
    <xf numFmtId="49" fontId="7" fillId="3" borderId="24" xfId="0" applyNumberFormat="1" applyFont="1" applyFill="1" applyBorder="1"/>
    <xf numFmtId="0" fontId="7" fillId="3" borderId="25" xfId="0" applyFont="1" applyFill="1" applyBorder="1"/>
    <xf numFmtId="0" fontId="7" fillId="3" borderId="26" xfId="0" applyFont="1" applyFill="1" applyBorder="1"/>
    <xf numFmtId="0" fontId="7" fillId="3" borderId="45" xfId="0" applyFont="1" applyFill="1" applyBorder="1"/>
    <xf numFmtId="0" fontId="7" fillId="3" borderId="46" xfId="0" applyFont="1" applyFill="1" applyBorder="1"/>
    <xf numFmtId="0" fontId="7" fillId="3" borderId="47" xfId="0" applyFont="1" applyFill="1" applyBorder="1"/>
    <xf numFmtId="0" fontId="11" fillId="0" borderId="0" xfId="0" applyFont="1" applyBorder="1"/>
    <xf numFmtId="3" fontId="9" fillId="0" borderId="10" xfId="0" applyNumberFormat="1" applyFont="1" applyBorder="1"/>
    <xf numFmtId="0" fontId="7" fillId="2" borderId="24" xfId="0" applyFont="1" applyFill="1" applyBorder="1"/>
    <xf numFmtId="0" fontId="7" fillId="2" borderId="25" xfId="0" applyFont="1" applyFill="1" applyBorder="1"/>
    <xf numFmtId="3" fontId="7" fillId="2" borderId="26" xfId="0" applyNumberFormat="1" applyFont="1" applyFill="1" applyBorder="1"/>
    <xf numFmtId="3" fontId="7" fillId="2" borderId="45" xfId="0" applyNumberFormat="1" applyFont="1" applyFill="1" applyBorder="1"/>
    <xf numFmtId="3" fontId="7" fillId="2" borderId="46" xfId="0" applyNumberFormat="1" applyFont="1" applyFill="1" applyBorder="1"/>
    <xf numFmtId="3" fontId="7" fillId="2" borderId="47" xfId="0" applyNumberFormat="1" applyFont="1" applyFill="1" applyBorder="1"/>
    <xf numFmtId="0" fontId="7" fillId="0" borderId="0" xfId="0" applyFont="1"/>
    <xf numFmtId="3" fontId="4" fillId="0" borderId="0" xfId="0" applyNumberFormat="1" applyFont="1" applyAlignment="1">
      <alignment horizontal="centerContinuous"/>
    </xf>
    <xf numFmtId="0" fontId="1" fillId="4" borderId="29" xfId="0" applyFont="1" applyFill="1" applyBorder="1"/>
    <xf numFmtId="0" fontId="1" fillId="4" borderId="30" xfId="0" applyFont="1" applyFill="1" applyBorder="1"/>
    <xf numFmtId="0" fontId="0" fillId="4" borderId="48" xfId="0" applyFill="1" applyBorder="1"/>
    <xf numFmtId="0" fontId="1" fillId="4" borderId="49" xfId="0" applyFont="1" applyFill="1" applyBorder="1" applyAlignment="1">
      <alignment horizontal="right"/>
    </xf>
    <xf numFmtId="0" fontId="1" fillId="4" borderId="30" xfId="0" applyFont="1" applyFill="1" applyBorder="1" applyAlignment="1">
      <alignment horizontal="right"/>
    </xf>
    <xf numFmtId="0" fontId="1" fillId="4" borderId="31" xfId="0" applyFont="1" applyFill="1" applyBorder="1" applyAlignment="1">
      <alignment horizontal="center"/>
    </xf>
    <xf numFmtId="4" fontId="12" fillId="4" borderId="30" xfId="0" applyNumberFormat="1" applyFont="1" applyFill="1" applyBorder="1" applyAlignment="1">
      <alignment horizontal="right"/>
    </xf>
    <xf numFmtId="4" fontId="12" fillId="4" borderId="48" xfId="0" applyNumberFormat="1" applyFont="1" applyFill="1" applyBorder="1" applyAlignment="1">
      <alignment horizontal="right"/>
    </xf>
    <xf numFmtId="0" fontId="9" fillId="0" borderId="34" xfId="0" applyFont="1" applyBorder="1"/>
    <xf numFmtId="0" fontId="9" fillId="0" borderId="5" xfId="0" applyFont="1" applyBorder="1"/>
    <xf numFmtId="0" fontId="9" fillId="0" borderId="7" xfId="0" applyFont="1" applyBorder="1"/>
    <xf numFmtId="3" fontId="9" fillId="0" borderId="33" xfId="0" applyNumberFormat="1" applyFont="1" applyBorder="1" applyAlignment="1">
      <alignment horizontal="right"/>
    </xf>
    <xf numFmtId="164" fontId="9" fillId="0" borderId="50" xfId="0" applyNumberFormat="1" applyFont="1" applyBorder="1" applyAlignment="1">
      <alignment horizontal="right"/>
    </xf>
    <xf numFmtId="3" fontId="9" fillId="0" borderId="6" xfId="0" applyNumberFormat="1" applyFont="1" applyBorder="1" applyAlignment="1">
      <alignment horizontal="right"/>
    </xf>
    <xf numFmtId="4" fontId="9" fillId="0" borderId="5" xfId="0" applyNumberFormat="1" applyFont="1" applyBorder="1" applyAlignment="1">
      <alignment horizontal="right"/>
    </xf>
    <xf numFmtId="3" fontId="9" fillId="0" borderId="7" xfId="0" applyNumberFormat="1" applyFont="1" applyBorder="1" applyAlignment="1">
      <alignment horizontal="right"/>
    </xf>
    <xf numFmtId="0" fontId="0" fillId="2" borderId="36" xfId="0" applyFill="1" applyBorder="1"/>
    <xf numFmtId="0" fontId="7" fillId="2" borderId="37" xfId="0" applyFont="1" applyFill="1" applyBorder="1"/>
    <xf numFmtId="0" fontId="0" fillId="2" borderId="37" xfId="0" applyFill="1" applyBorder="1"/>
    <xf numFmtId="4" fontId="0" fillId="2" borderId="51" xfId="0" applyNumberFormat="1" applyFill="1" applyBorder="1"/>
    <xf numFmtId="4" fontId="0" fillId="2" borderId="36" xfId="0" applyNumberFormat="1" applyFill="1" applyBorder="1"/>
    <xf numFmtId="4" fontId="0" fillId="2" borderId="37" xfId="0" applyNumberFormat="1" applyFill="1" applyBorder="1"/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3" fillId="0" borderId="0" xfId="1"/>
    <xf numFmtId="0" fontId="11" fillId="0" borderId="42" xfId="1" applyFont="1" applyBorder="1" applyAlignment="1">
      <alignment horizontal="right"/>
    </xf>
    <xf numFmtId="0" fontId="3" fillId="0" borderId="41" xfId="1" applyBorder="1" applyAlignment="1">
      <alignment horizontal="left"/>
    </xf>
    <xf numFmtId="0" fontId="3" fillId="0" borderId="43" xfId="1" applyBorder="1"/>
    <xf numFmtId="0" fontId="11" fillId="0" borderId="0" xfId="1" applyFont="1"/>
    <xf numFmtId="0" fontId="3" fillId="0" borderId="0" xfId="1" applyFont="1"/>
    <xf numFmtId="0" fontId="3" fillId="0" borderId="0" xfId="1" applyAlignment="1">
      <alignment horizontal="right"/>
    </xf>
    <xf numFmtId="0" fontId="3" fillId="0" borderId="0" xfId="1" applyAlignment="1"/>
    <xf numFmtId="49" fontId="14" fillId="3" borderId="50" xfId="1" applyNumberFormat="1" applyFont="1" applyFill="1" applyBorder="1"/>
    <xf numFmtId="0" fontId="14" fillId="3" borderId="32" xfId="1" applyFont="1" applyFill="1" applyBorder="1" applyAlignment="1">
      <alignment horizontal="center"/>
    </xf>
    <xf numFmtId="0" fontId="14" fillId="3" borderId="32" xfId="1" applyNumberFormat="1" applyFont="1" applyFill="1" applyBorder="1" applyAlignment="1">
      <alignment horizontal="center"/>
    </xf>
    <xf numFmtId="0" fontId="14" fillId="3" borderId="50" xfId="1" applyFont="1" applyFill="1" applyBorder="1" applyAlignment="1">
      <alignment horizontal="center"/>
    </xf>
    <xf numFmtId="0" fontId="7" fillId="0" borderId="52" xfId="1" applyFont="1" applyBorder="1" applyAlignment="1">
      <alignment horizontal="center"/>
    </xf>
    <xf numFmtId="49" fontId="7" fillId="0" borderId="52" xfId="1" applyNumberFormat="1" applyFont="1" applyBorder="1" applyAlignment="1">
      <alignment horizontal="left"/>
    </xf>
    <xf numFmtId="0" fontId="7" fillId="0" borderId="52" xfId="1" applyFont="1" applyBorder="1"/>
    <xf numFmtId="0" fontId="3" fillId="0" borderId="52" xfId="1" applyBorder="1" applyAlignment="1">
      <alignment horizontal="center"/>
    </xf>
    <xf numFmtId="0" fontId="3" fillId="0" borderId="52" xfId="1" applyNumberFormat="1" applyBorder="1" applyAlignment="1">
      <alignment horizontal="right"/>
    </xf>
    <xf numFmtId="0" fontId="3" fillId="0" borderId="52" xfId="1" applyNumberFormat="1" applyBorder="1"/>
    <xf numFmtId="0" fontId="15" fillId="0" borderId="0" xfId="1" applyFont="1"/>
    <xf numFmtId="0" fontId="9" fillId="0" borderId="52" xfId="1" applyFont="1" applyBorder="1" applyAlignment="1">
      <alignment horizontal="center" vertical="top"/>
    </xf>
    <xf numFmtId="49" fontId="10" fillId="0" borderId="52" xfId="1" applyNumberFormat="1" applyFont="1" applyBorder="1" applyAlignment="1">
      <alignment horizontal="left" vertical="top"/>
    </xf>
    <xf numFmtId="0" fontId="10" fillId="0" borderId="52" xfId="1" applyFont="1" applyBorder="1" applyAlignment="1">
      <alignment wrapText="1"/>
    </xf>
    <xf numFmtId="49" fontId="16" fillId="0" borderId="52" xfId="1" applyNumberFormat="1" applyFont="1" applyBorder="1" applyAlignment="1">
      <alignment horizontal="center" shrinkToFit="1"/>
    </xf>
    <xf numFmtId="4" fontId="16" fillId="0" borderId="52" xfId="1" applyNumberFormat="1" applyFont="1" applyBorder="1" applyAlignment="1">
      <alignment horizontal="right"/>
    </xf>
    <xf numFmtId="4" fontId="16" fillId="0" borderId="52" xfId="1" applyNumberFormat="1" applyFont="1" applyBorder="1"/>
    <xf numFmtId="0" fontId="3" fillId="2" borderId="53" xfId="1" applyFill="1" applyBorder="1" applyAlignment="1">
      <alignment horizontal="center"/>
    </xf>
    <xf numFmtId="49" fontId="6" fillId="2" borderId="53" xfId="1" applyNumberFormat="1" applyFont="1" applyFill="1" applyBorder="1" applyAlignment="1">
      <alignment horizontal="left"/>
    </xf>
    <xf numFmtId="0" fontId="6" fillId="2" borderId="53" xfId="1" applyFont="1" applyFill="1" applyBorder="1"/>
    <xf numFmtId="4" fontId="3" fillId="2" borderId="53" xfId="1" applyNumberFormat="1" applyFill="1" applyBorder="1" applyAlignment="1">
      <alignment horizontal="right"/>
    </xf>
    <xf numFmtId="4" fontId="7" fillId="2" borderId="53" xfId="1" applyNumberFormat="1" applyFont="1" applyFill="1" applyBorder="1"/>
    <xf numFmtId="3" fontId="3" fillId="0" borderId="0" xfId="1" applyNumberFormat="1"/>
    <xf numFmtId="0" fontId="3" fillId="0" borderId="0" xfId="1" applyBorder="1"/>
    <xf numFmtId="0" fontId="17" fillId="0" borderId="0" xfId="1" applyFont="1" applyAlignment="1"/>
    <xf numFmtId="0" fontId="18" fillId="0" borderId="0" xfId="1" applyFont="1" applyBorder="1"/>
    <xf numFmtId="3" fontId="18" fillId="0" borderId="0" xfId="1" applyNumberFormat="1" applyFont="1" applyBorder="1" applyAlignment="1">
      <alignment horizontal="right"/>
    </xf>
    <xf numFmtId="4" fontId="18" fillId="0" borderId="0" xfId="1" applyNumberFormat="1" applyFont="1" applyBorder="1"/>
    <xf numFmtId="0" fontId="17" fillId="0" borderId="0" xfId="1" applyFont="1" applyBorder="1" applyAlignment="1"/>
    <xf numFmtId="0" fontId="3" fillId="0" borderId="0" xfId="1" applyBorder="1" applyAlignment="1">
      <alignment horizontal="right"/>
    </xf>
    <xf numFmtId="49" fontId="11" fillId="0" borderId="8" xfId="0" applyNumberFormat="1" applyFont="1" applyBorder="1"/>
    <xf numFmtId="3" fontId="9" fillId="0" borderId="9" xfId="0" applyNumberFormat="1" applyFont="1" applyBorder="1"/>
    <xf numFmtId="3" fontId="9" fillId="0" borderId="52" xfId="0" applyNumberFormat="1" applyFont="1" applyBorder="1"/>
    <xf numFmtId="3" fontId="9" fillId="0" borderId="54" xfId="0" applyNumberFormat="1" applyFont="1" applyBorder="1"/>
    <xf numFmtId="0" fontId="7" fillId="0" borderId="55" xfId="1" applyFont="1" applyBorder="1" applyAlignment="1">
      <alignment horizontal="center"/>
    </xf>
    <xf numFmtId="49" fontId="7" fillId="0" borderId="55" xfId="1" applyNumberFormat="1" applyFont="1" applyBorder="1" applyAlignment="1">
      <alignment horizontal="left"/>
    </xf>
    <xf numFmtId="0" fontId="7" fillId="0" borderId="55" xfId="1" applyFont="1" applyBorder="1"/>
    <xf numFmtId="0" fontId="3" fillId="0" borderId="55" xfId="1" applyBorder="1" applyAlignment="1">
      <alignment horizontal="center"/>
    </xf>
    <xf numFmtId="0" fontId="3" fillId="0" borderId="55" xfId="1" applyNumberFormat="1" applyBorder="1" applyAlignment="1">
      <alignment horizontal="right"/>
    </xf>
    <xf numFmtId="0" fontId="3" fillId="0" borderId="55" xfId="1" applyNumberFormat="1" applyBorder="1"/>
    <xf numFmtId="49" fontId="10" fillId="0" borderId="53" xfId="1" applyNumberFormat="1" applyFont="1" applyBorder="1" applyAlignment="1">
      <alignment horizontal="left" vertical="top"/>
    </xf>
    <xf numFmtId="0" fontId="10" fillId="0" borderId="53" xfId="1" applyFont="1" applyBorder="1" applyAlignment="1">
      <alignment wrapText="1"/>
    </xf>
    <xf numFmtId="49" fontId="16" fillId="0" borderId="53" xfId="1" applyNumberFormat="1" applyFont="1" applyBorder="1" applyAlignment="1">
      <alignment horizontal="center" shrinkToFit="1"/>
    </xf>
    <xf numFmtId="4" fontId="16" fillId="0" borderId="53" xfId="1" applyNumberFormat="1" applyFont="1" applyBorder="1" applyAlignment="1">
      <alignment horizontal="right"/>
    </xf>
    <xf numFmtId="4" fontId="12" fillId="2" borderId="50" xfId="1" applyNumberFormat="1" applyFont="1" applyFill="1" applyBorder="1"/>
    <xf numFmtId="2" fontId="16" fillId="0" borderId="52" xfId="1" applyNumberFormat="1" applyFont="1" applyBorder="1"/>
    <xf numFmtId="0" fontId="10" fillId="0" borderId="52" xfId="0" applyFont="1" applyBorder="1"/>
    <xf numFmtId="0" fontId="10" fillId="0" borderId="0" xfId="0" applyFont="1"/>
    <xf numFmtId="2" fontId="10" fillId="0" borderId="0" xfId="0" applyNumberFormat="1" applyFont="1"/>
    <xf numFmtId="3" fontId="11" fillId="0" borderId="0" xfId="0" applyNumberFormat="1" applyFont="1" applyBorder="1"/>
    <xf numFmtId="0" fontId="1" fillId="0" borderId="41" xfId="1" applyFont="1" applyBorder="1" applyAlignment="1">
      <alignment horizontal="right"/>
    </xf>
    <xf numFmtId="0" fontId="19" fillId="0" borderId="52" xfId="1" applyFont="1" applyBorder="1"/>
    <xf numFmtId="2" fontId="16" fillId="0" borderId="52" xfId="1" applyNumberFormat="1" applyFont="1" applyBorder="1" applyAlignment="1">
      <alignment horizontal="right"/>
    </xf>
    <xf numFmtId="49" fontId="19" fillId="0" borderId="52" xfId="1" applyNumberFormat="1" applyFont="1" applyBorder="1" applyAlignment="1">
      <alignment horizontal="left"/>
    </xf>
    <xf numFmtId="0" fontId="16" fillId="0" borderId="52" xfId="1" applyFont="1" applyBorder="1" applyAlignment="1">
      <alignment horizontal="center"/>
    </xf>
    <xf numFmtId="0" fontId="16" fillId="0" borderId="52" xfId="1" applyNumberFormat="1" applyFont="1" applyBorder="1" applyAlignment="1">
      <alignment horizontal="right"/>
    </xf>
    <xf numFmtId="0" fontId="2" fillId="0" borderId="52" xfId="1" applyFont="1" applyBorder="1" applyAlignment="1">
      <alignment horizontal="center"/>
    </xf>
    <xf numFmtId="49" fontId="19" fillId="0" borderId="52" xfId="0" applyNumberFormat="1" applyFont="1" applyFill="1" applyBorder="1"/>
    <xf numFmtId="0" fontId="19" fillId="0" borderId="52" xfId="0" applyFont="1" applyFill="1" applyBorder="1"/>
    <xf numFmtId="0" fontId="22" fillId="0" borderId="41" xfId="1" applyFont="1" applyBorder="1"/>
    <xf numFmtId="0" fontId="6" fillId="0" borderId="57" xfId="1" applyFont="1" applyBorder="1" applyAlignment="1"/>
    <xf numFmtId="0" fontId="0" fillId="0" borderId="58" xfId="0" applyBorder="1" applyAlignment="1"/>
    <xf numFmtId="0" fontId="20" fillId="0" borderId="18" xfId="0" applyFont="1" applyBorder="1" applyAlignment="1">
      <alignment horizontal="left"/>
    </xf>
    <xf numFmtId="0" fontId="20" fillId="0" borderId="32" xfId="0" applyFont="1" applyBorder="1" applyAlignment="1">
      <alignment horizontal="left"/>
    </xf>
    <xf numFmtId="0" fontId="7" fillId="0" borderId="56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7" xfId="0" applyFont="1" applyBorder="1" applyAlignment="1">
      <alignment horizontal="left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vertical="top" wrapText="1"/>
    </xf>
    <xf numFmtId="3" fontId="7" fillId="2" borderId="37" xfId="0" applyNumberFormat="1" applyFont="1" applyFill="1" applyBorder="1" applyAlignment="1">
      <alignment horizontal="right"/>
    </xf>
    <xf numFmtId="3" fontId="7" fillId="2" borderId="51" xfId="0" applyNumberFormat="1" applyFont="1" applyFill="1" applyBorder="1" applyAlignment="1">
      <alignment horizontal="right"/>
    </xf>
    <xf numFmtId="0" fontId="3" fillId="0" borderId="59" xfId="1" applyFont="1" applyBorder="1" applyAlignment="1">
      <alignment horizontal="center"/>
    </xf>
    <xf numFmtId="0" fontId="3" fillId="0" borderId="60" xfId="1" applyFont="1" applyBorder="1" applyAlignment="1">
      <alignment horizontal="center"/>
    </xf>
    <xf numFmtId="0" fontId="3" fillId="0" borderId="61" xfId="1" applyFont="1" applyBorder="1" applyAlignment="1">
      <alignment horizontal="center"/>
    </xf>
    <xf numFmtId="0" fontId="3" fillId="0" borderId="62" xfId="1" applyFont="1" applyBorder="1" applyAlignment="1">
      <alignment horizontal="center"/>
    </xf>
    <xf numFmtId="0" fontId="3" fillId="0" borderId="63" xfId="1" applyFont="1" applyBorder="1" applyAlignment="1">
      <alignment horizontal="left"/>
    </xf>
    <xf numFmtId="0" fontId="3" fillId="0" borderId="44" xfId="1" applyFont="1" applyBorder="1" applyAlignment="1">
      <alignment horizontal="left"/>
    </xf>
    <xf numFmtId="0" fontId="3" fillId="0" borderId="64" xfId="1" applyFont="1" applyBorder="1" applyAlignment="1">
      <alignment horizontal="left"/>
    </xf>
    <xf numFmtId="0" fontId="6" fillId="0" borderId="42" xfId="1" applyFont="1" applyBorder="1" applyAlignment="1"/>
    <xf numFmtId="0" fontId="0" fillId="0" borderId="41" xfId="0" applyBorder="1" applyAlignment="1"/>
    <xf numFmtId="0" fontId="0" fillId="0" borderId="60" xfId="0" applyBorder="1" applyAlignment="1"/>
    <xf numFmtId="0" fontId="6" fillId="0" borderId="63" xfId="1" applyFont="1" applyBorder="1" applyAlignment="1"/>
    <xf numFmtId="0" fontId="0" fillId="0" borderId="44" xfId="0" applyBorder="1" applyAlignment="1"/>
    <xf numFmtId="0" fontId="0" fillId="0" borderId="62" xfId="0" applyBorder="1" applyAlignment="1"/>
    <xf numFmtId="0" fontId="13" fillId="0" borderId="0" xfId="1" applyFont="1" applyAlignment="1">
      <alignment horizontal="center"/>
    </xf>
    <xf numFmtId="49" fontId="3" fillId="0" borderId="61" xfId="1" applyNumberFormat="1" applyFont="1" applyBorder="1" applyAlignment="1">
      <alignment horizontal="center"/>
    </xf>
    <xf numFmtId="0" fontId="3" fillId="0" borderId="63" xfId="1" applyBorder="1" applyAlignment="1">
      <alignment horizontal="center" shrinkToFit="1"/>
    </xf>
    <xf numFmtId="0" fontId="3" fillId="0" borderId="44" xfId="1" applyBorder="1" applyAlignment="1">
      <alignment horizontal="center" shrinkToFit="1"/>
    </xf>
    <xf numFmtId="0" fontId="3" fillId="0" borderId="64" xfId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opLeftCell="A22" workbookViewId="0">
      <selection activeCell="D14" sqref="D14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143</v>
      </c>
      <c r="B1" s="2"/>
      <c r="C1" s="2"/>
      <c r="D1" s="2"/>
      <c r="E1" s="2"/>
      <c r="F1" s="2"/>
      <c r="G1" s="2"/>
    </row>
    <row r="2" spans="1:57" ht="12.95" customHeight="1">
      <c r="A2" s="3" t="s">
        <v>0</v>
      </c>
      <c r="B2" s="4"/>
      <c r="C2" s="5" t="str">
        <f>Rekapitulace!H1</f>
        <v>ÚT</v>
      </c>
      <c r="D2" s="6"/>
      <c r="E2" s="4"/>
      <c r="F2" s="4"/>
      <c r="G2" s="7"/>
    </row>
    <row r="3" spans="1:57" ht="3" customHeight="1" thickBot="1">
      <c r="A3" s="8"/>
      <c r="B3" s="9"/>
      <c r="C3" s="8"/>
      <c r="D3" s="8"/>
      <c r="E3" s="8"/>
      <c r="F3" s="8"/>
      <c r="G3" s="10"/>
    </row>
    <row r="4" spans="1:57" ht="12" customHeight="1" thickTop="1">
      <c r="A4" s="11" t="s">
        <v>1</v>
      </c>
      <c r="B4" s="12"/>
      <c r="C4" s="13" t="s">
        <v>2</v>
      </c>
      <c r="D4" s="193" t="str">
        <f>Rekapitulace!C1</f>
        <v>Dostavba datového centra firmy Faster CZ</v>
      </c>
      <c r="E4" s="75"/>
      <c r="F4" s="13" t="s">
        <v>3</v>
      </c>
      <c r="G4" s="14"/>
    </row>
    <row r="5" spans="1:57" ht="12.95" customHeight="1" thickBot="1">
      <c r="A5" s="15" t="s">
        <v>4</v>
      </c>
      <c r="B5" s="16"/>
      <c r="C5" s="79" t="str">
        <f>Rekapitulace!C2</f>
        <v>Ústřední vytápění  a vzduchotechnika</v>
      </c>
      <c r="D5" s="81"/>
      <c r="E5" s="80"/>
      <c r="F5" s="13"/>
      <c r="G5" s="14"/>
    </row>
    <row r="6" spans="1:57" ht="12.95" customHeight="1" thickTop="1" thickBot="1">
      <c r="A6" s="17" t="s">
        <v>5</v>
      </c>
      <c r="B6" s="18"/>
      <c r="C6" s="19" t="s">
        <v>6</v>
      </c>
      <c r="D6" s="194" t="s">
        <v>4</v>
      </c>
      <c r="E6" s="195"/>
      <c r="F6" s="20" t="s">
        <v>7</v>
      </c>
      <c r="G6" s="21"/>
    </row>
    <row r="7" spans="1:57" ht="12.95" customHeight="1" thickTop="1" thickBot="1">
      <c r="A7" s="15"/>
      <c r="B7" s="16"/>
      <c r="C7" s="79" t="s">
        <v>4</v>
      </c>
      <c r="D7" s="184" t="s">
        <v>4</v>
      </c>
      <c r="E7" s="75"/>
      <c r="F7" s="22"/>
      <c r="G7" s="14"/>
    </row>
    <row r="8" spans="1:57" ht="13.5" thickTop="1">
      <c r="A8" s="17" t="s">
        <v>8</v>
      </c>
      <c r="B8" s="19"/>
      <c r="C8" s="196" t="s">
        <v>172</v>
      </c>
      <c r="D8" s="197"/>
      <c r="E8" s="23" t="s">
        <v>9</v>
      </c>
      <c r="F8" s="24"/>
      <c r="G8" s="25">
        <v>0</v>
      </c>
      <c r="H8" s="26"/>
      <c r="I8" s="26"/>
    </row>
    <row r="9" spans="1:57">
      <c r="A9" s="17" t="s">
        <v>116</v>
      </c>
      <c r="B9" s="19"/>
      <c r="C9" s="196" t="s">
        <v>173</v>
      </c>
      <c r="D9" s="197"/>
      <c r="E9" s="20" t="s">
        <v>10</v>
      </c>
      <c r="F9" s="19"/>
      <c r="G9" s="27">
        <f>IF(PocetMJ=0,,ROUND((F30+F32)/PocetMJ,1))</f>
        <v>0</v>
      </c>
    </row>
    <row r="10" spans="1:57">
      <c r="A10" s="28" t="s">
        <v>11</v>
      </c>
      <c r="B10" s="29"/>
      <c r="C10" s="29">
        <v>4</v>
      </c>
      <c r="D10" s="29"/>
      <c r="E10" s="30" t="s">
        <v>12</v>
      </c>
      <c r="F10" s="29"/>
      <c r="G10" s="31"/>
    </row>
    <row r="11" spans="1:57">
      <c r="A11" s="11" t="s">
        <v>13</v>
      </c>
      <c r="B11" s="13"/>
      <c r="C11" s="13" t="s">
        <v>113</v>
      </c>
      <c r="D11" s="13"/>
      <c r="E11" s="32" t="s">
        <v>14</v>
      </c>
      <c r="F11" s="13"/>
      <c r="G11" s="14"/>
      <c r="BA11" s="33"/>
      <c r="BB11" s="33"/>
      <c r="BC11" s="33"/>
      <c r="BD11" s="33"/>
      <c r="BE11" s="33"/>
    </row>
    <row r="12" spans="1:57">
      <c r="A12" s="11"/>
      <c r="B12" s="13"/>
      <c r="C12" s="13"/>
      <c r="D12" s="13"/>
      <c r="E12" s="198"/>
      <c r="F12" s="199"/>
      <c r="G12" s="200"/>
    </row>
    <row r="13" spans="1:57" ht="28.5" customHeight="1" thickBot="1">
      <c r="A13" s="34" t="s">
        <v>15</v>
      </c>
      <c r="B13" s="35"/>
      <c r="C13" s="35"/>
      <c r="D13" s="35"/>
      <c r="E13" s="36"/>
      <c r="F13" s="36"/>
      <c r="G13" s="37"/>
    </row>
    <row r="14" spans="1:57" ht="17.25" customHeight="1" thickBot="1">
      <c r="A14" s="38" t="s">
        <v>16</v>
      </c>
      <c r="B14" s="39"/>
      <c r="C14" s="40"/>
      <c r="D14" s="41" t="s">
        <v>17</v>
      </c>
      <c r="E14" s="42"/>
      <c r="F14" s="42"/>
      <c r="G14" s="40"/>
    </row>
    <row r="15" spans="1:57" ht="15.95" customHeight="1">
      <c r="A15" s="43"/>
      <c r="B15" s="8" t="s">
        <v>18</v>
      </c>
      <c r="C15" s="44">
        <f>Dodavka</f>
        <v>0</v>
      </c>
      <c r="D15" s="45"/>
      <c r="E15" s="46"/>
      <c r="F15" s="47"/>
      <c r="G15" s="44"/>
    </row>
    <row r="16" spans="1:57" ht="15.95" customHeight="1">
      <c r="A16" s="43" t="s">
        <v>19</v>
      </c>
      <c r="B16" s="8" t="s">
        <v>20</v>
      </c>
      <c r="C16" s="44">
        <f>Mont</f>
        <v>0</v>
      </c>
      <c r="D16" s="28"/>
      <c r="E16" s="48"/>
      <c r="F16" s="49"/>
      <c r="G16" s="44"/>
    </row>
    <row r="17" spans="1:7" ht="15.95" customHeight="1">
      <c r="A17" s="43" t="s">
        <v>21</v>
      </c>
      <c r="B17" s="8" t="s">
        <v>22</v>
      </c>
      <c r="C17" s="44">
        <f>HSV</f>
        <v>0</v>
      </c>
      <c r="D17" s="28"/>
      <c r="E17" s="48"/>
      <c r="F17" s="49"/>
      <c r="G17" s="44"/>
    </row>
    <row r="18" spans="1:7" ht="15.95" customHeight="1">
      <c r="A18" s="50" t="s">
        <v>23</v>
      </c>
      <c r="B18" s="8" t="s">
        <v>24</v>
      </c>
      <c r="C18" s="44">
        <f>PSV</f>
        <v>0</v>
      </c>
      <c r="D18" s="28"/>
      <c r="E18" s="48"/>
      <c r="F18" s="49"/>
      <c r="G18" s="44"/>
    </row>
    <row r="19" spans="1:7" ht="15.95" customHeight="1">
      <c r="A19" s="51" t="s">
        <v>25</v>
      </c>
      <c r="B19" s="8"/>
      <c r="C19" s="44">
        <f>SUM(C15:C18)</f>
        <v>0</v>
      </c>
      <c r="D19" s="52"/>
      <c r="E19" s="48"/>
      <c r="F19" s="49"/>
      <c r="G19" s="44"/>
    </row>
    <row r="20" spans="1:7" ht="15.95" customHeight="1">
      <c r="A20" s="51"/>
      <c r="B20" s="8"/>
      <c r="C20" s="44"/>
      <c r="D20" s="28"/>
      <c r="E20" s="48"/>
      <c r="F20" s="49"/>
      <c r="G20" s="44"/>
    </row>
    <row r="21" spans="1:7" ht="15.95" customHeight="1">
      <c r="A21" s="51" t="s">
        <v>26</v>
      </c>
      <c r="B21" s="8"/>
      <c r="C21" s="44">
        <f>HZS</f>
        <v>0</v>
      </c>
      <c r="D21" s="28"/>
      <c r="E21" s="48"/>
      <c r="F21" s="49"/>
      <c r="G21" s="44"/>
    </row>
    <row r="22" spans="1:7" ht="15.95" customHeight="1">
      <c r="A22" s="11" t="s">
        <v>27</v>
      </c>
      <c r="B22" s="13"/>
      <c r="C22" s="44">
        <f>C19+C21</f>
        <v>0</v>
      </c>
      <c r="D22" s="28" t="s">
        <v>28</v>
      </c>
      <c r="E22" s="48"/>
      <c r="F22" s="49"/>
      <c r="G22" s="44">
        <f>G23-SUM(G15:G21)</f>
        <v>0</v>
      </c>
    </row>
    <row r="23" spans="1:7" ht="15.95" customHeight="1" thickBot="1">
      <c r="A23" s="28" t="s">
        <v>29</v>
      </c>
      <c r="B23" s="29"/>
      <c r="C23" s="53">
        <f>C22+G23</f>
        <v>0</v>
      </c>
      <c r="D23" s="54" t="s">
        <v>30</v>
      </c>
      <c r="E23" s="55"/>
      <c r="F23" s="56"/>
      <c r="G23" s="44">
        <f>VRN</f>
        <v>0</v>
      </c>
    </row>
    <row r="24" spans="1:7">
      <c r="A24" s="57" t="s">
        <v>31</v>
      </c>
      <c r="B24" s="58"/>
      <c r="C24" s="59" t="s">
        <v>32</v>
      </c>
      <c r="D24" s="58"/>
      <c r="E24" s="59" t="s">
        <v>33</v>
      </c>
      <c r="F24" s="58"/>
      <c r="G24" s="60"/>
    </row>
    <row r="25" spans="1:7">
      <c r="A25" s="17"/>
      <c r="B25" s="19" t="s">
        <v>113</v>
      </c>
      <c r="C25" s="20" t="s">
        <v>34</v>
      </c>
      <c r="D25" s="19"/>
      <c r="E25" s="20" t="s">
        <v>34</v>
      </c>
      <c r="F25" s="19"/>
      <c r="G25" s="21"/>
    </row>
    <row r="26" spans="1:7">
      <c r="A26" s="11" t="s">
        <v>174</v>
      </c>
      <c r="B26" s="61"/>
      <c r="C26" s="32" t="s">
        <v>35</v>
      </c>
      <c r="D26" s="13"/>
      <c r="E26" s="32" t="s">
        <v>35</v>
      </c>
      <c r="F26" s="13"/>
      <c r="G26" s="14"/>
    </row>
    <row r="27" spans="1:7">
      <c r="A27" s="11"/>
      <c r="B27" s="62"/>
      <c r="C27" s="32" t="s">
        <v>36</v>
      </c>
      <c r="D27" s="13"/>
      <c r="E27" s="32" t="s">
        <v>37</v>
      </c>
      <c r="F27" s="13"/>
      <c r="G27" s="14"/>
    </row>
    <row r="28" spans="1:7">
      <c r="A28" s="11"/>
      <c r="B28" s="13"/>
      <c r="C28" s="32"/>
      <c r="D28" s="13"/>
      <c r="E28" s="32"/>
      <c r="F28" s="13"/>
      <c r="G28" s="14"/>
    </row>
    <row r="29" spans="1:7" ht="94.5" customHeight="1">
      <c r="A29" s="11"/>
      <c r="B29" s="13"/>
      <c r="C29" s="32"/>
      <c r="D29" s="13"/>
      <c r="E29" s="32"/>
      <c r="F29" s="13"/>
      <c r="G29" s="14"/>
    </row>
    <row r="30" spans="1:7">
      <c r="A30" s="17" t="s">
        <v>38</v>
      </c>
      <c r="B30" s="19"/>
      <c r="C30" s="63">
        <v>21</v>
      </c>
      <c r="D30" s="19" t="s">
        <v>39</v>
      </c>
      <c r="E30" s="20"/>
      <c r="F30" s="64">
        <f>ROUND(C23-F32,0)</f>
        <v>0</v>
      </c>
      <c r="G30" s="21"/>
    </row>
    <row r="31" spans="1:7">
      <c r="A31" s="17" t="s">
        <v>40</v>
      </c>
      <c r="B31" s="19"/>
      <c r="C31" s="63">
        <v>21</v>
      </c>
      <c r="D31" s="19" t="s">
        <v>39</v>
      </c>
      <c r="E31" s="20"/>
      <c r="F31" s="65">
        <f>ROUND(PRODUCT(F30,C31/100),1)</f>
        <v>0</v>
      </c>
      <c r="G31" s="31"/>
    </row>
    <row r="32" spans="1:7">
      <c r="A32" s="17" t="s">
        <v>38</v>
      </c>
      <c r="B32" s="19"/>
      <c r="C32" s="63">
        <v>0</v>
      </c>
      <c r="D32" s="19" t="s">
        <v>39</v>
      </c>
      <c r="E32" s="20"/>
      <c r="F32" s="64">
        <v>0</v>
      </c>
      <c r="G32" s="21"/>
    </row>
    <row r="33" spans="1:8">
      <c r="A33" s="17" t="s">
        <v>40</v>
      </c>
      <c r="B33" s="19"/>
      <c r="C33" s="63">
        <f>SazbaDPH2</f>
        <v>0</v>
      </c>
      <c r="D33" s="19" t="s">
        <v>39</v>
      </c>
      <c r="E33" s="20"/>
      <c r="F33" s="65">
        <f>ROUND(PRODUCT(F32,C33/100),1)</f>
        <v>0</v>
      </c>
      <c r="G33" s="31"/>
    </row>
    <row r="34" spans="1:8" s="71" customFormat="1" ht="19.5" customHeight="1" thickBot="1">
      <c r="A34" s="66" t="s">
        <v>41</v>
      </c>
      <c r="B34" s="67"/>
      <c r="C34" s="67"/>
      <c r="D34" s="67"/>
      <c r="E34" s="68"/>
      <c r="F34" s="69">
        <f>CEILING(SUM(F30:F33),1)</f>
        <v>0</v>
      </c>
      <c r="G34" s="70"/>
    </row>
    <row r="36" spans="1:8">
      <c r="A36" s="72" t="s">
        <v>42</v>
      </c>
      <c r="B36" s="72"/>
      <c r="C36" s="72"/>
      <c r="D36" s="72"/>
      <c r="E36" s="72"/>
      <c r="F36" s="72"/>
      <c r="G36" s="72"/>
      <c r="H36" t="s">
        <v>4</v>
      </c>
    </row>
    <row r="37" spans="1:8" ht="14.25" customHeight="1">
      <c r="A37" s="72"/>
      <c r="B37" s="202"/>
      <c r="C37" s="202"/>
      <c r="D37" s="202"/>
      <c r="E37" s="202"/>
      <c r="F37" s="202"/>
      <c r="G37" s="202"/>
      <c r="H37" t="s">
        <v>4</v>
      </c>
    </row>
    <row r="38" spans="1:8" ht="12.75" customHeight="1">
      <c r="A38" s="73"/>
      <c r="B38" s="202"/>
      <c r="C38" s="202"/>
      <c r="D38" s="202"/>
      <c r="E38" s="202"/>
      <c r="F38" s="202"/>
      <c r="G38" s="202"/>
      <c r="H38" t="s">
        <v>4</v>
      </c>
    </row>
    <row r="39" spans="1:8">
      <c r="A39" s="73"/>
      <c r="B39" s="202"/>
      <c r="C39" s="202"/>
      <c r="D39" s="202"/>
      <c r="E39" s="202"/>
      <c r="F39" s="202"/>
      <c r="G39" s="202"/>
      <c r="H39" t="s">
        <v>4</v>
      </c>
    </row>
    <row r="40" spans="1:8">
      <c r="A40" s="73"/>
      <c r="B40" s="202"/>
      <c r="C40" s="202"/>
      <c r="D40" s="202"/>
      <c r="E40" s="202"/>
      <c r="F40" s="202"/>
      <c r="G40" s="202"/>
      <c r="H40" t="s">
        <v>4</v>
      </c>
    </row>
    <row r="41" spans="1:8">
      <c r="A41" s="73"/>
      <c r="B41" s="202"/>
      <c r="C41" s="202"/>
      <c r="D41" s="202"/>
      <c r="E41" s="202"/>
      <c r="F41" s="202"/>
      <c r="G41" s="202"/>
      <c r="H41" t="s">
        <v>4</v>
      </c>
    </row>
    <row r="42" spans="1:8">
      <c r="A42" s="73"/>
      <c r="B42" s="202"/>
      <c r="C42" s="202"/>
      <c r="D42" s="202"/>
      <c r="E42" s="202"/>
      <c r="F42" s="202"/>
      <c r="G42" s="202"/>
      <c r="H42" t="s">
        <v>4</v>
      </c>
    </row>
    <row r="43" spans="1:8">
      <c r="A43" s="73"/>
      <c r="B43" s="202"/>
      <c r="C43" s="202"/>
      <c r="D43" s="202"/>
      <c r="E43" s="202"/>
      <c r="F43" s="202"/>
      <c r="G43" s="202"/>
      <c r="H43" t="s">
        <v>4</v>
      </c>
    </row>
    <row r="44" spans="1:8">
      <c r="A44" s="73"/>
      <c r="B44" s="202"/>
      <c r="C44" s="202"/>
      <c r="D44" s="202"/>
      <c r="E44" s="202"/>
      <c r="F44" s="202"/>
      <c r="G44" s="202"/>
      <c r="H44" t="s">
        <v>4</v>
      </c>
    </row>
    <row r="45" spans="1:8" ht="0.75" customHeight="1">
      <c r="A45" s="73"/>
      <c r="B45" s="202"/>
      <c r="C45" s="202"/>
      <c r="D45" s="202"/>
      <c r="E45" s="202"/>
      <c r="F45" s="202"/>
      <c r="G45" s="202"/>
      <c r="H45" t="s">
        <v>4</v>
      </c>
    </row>
    <row r="46" spans="1:8">
      <c r="B46" s="201"/>
      <c r="C46" s="201"/>
      <c r="D46" s="201"/>
      <c r="E46" s="201"/>
      <c r="F46" s="201"/>
      <c r="G46" s="201"/>
    </row>
    <row r="47" spans="1:8">
      <c r="B47" s="201"/>
      <c r="C47" s="201"/>
      <c r="D47" s="201"/>
      <c r="E47" s="201"/>
      <c r="F47" s="201"/>
      <c r="G47" s="201"/>
    </row>
    <row r="48" spans="1:8">
      <c r="B48" s="201"/>
      <c r="C48" s="201"/>
      <c r="D48" s="201"/>
      <c r="E48" s="201"/>
      <c r="F48" s="201"/>
      <c r="G48" s="201"/>
    </row>
    <row r="49" spans="2:7">
      <c r="B49" s="201"/>
      <c r="C49" s="201"/>
      <c r="D49" s="201"/>
      <c r="E49" s="201"/>
      <c r="F49" s="201"/>
      <c r="G49" s="201"/>
    </row>
    <row r="50" spans="2:7">
      <c r="B50" s="201"/>
      <c r="C50" s="201"/>
      <c r="D50" s="201"/>
      <c r="E50" s="201"/>
      <c r="F50" s="201"/>
      <c r="G50" s="201"/>
    </row>
    <row r="51" spans="2:7">
      <c r="B51" s="201"/>
      <c r="C51" s="201"/>
      <c r="D51" s="201"/>
      <c r="E51" s="201"/>
      <c r="F51" s="201"/>
      <c r="G51" s="201"/>
    </row>
    <row r="52" spans="2:7">
      <c r="B52" s="201"/>
      <c r="C52" s="201"/>
      <c r="D52" s="201"/>
      <c r="E52" s="201"/>
      <c r="F52" s="201"/>
      <c r="G52" s="201"/>
    </row>
    <row r="53" spans="2:7">
      <c r="B53" s="201"/>
      <c r="C53" s="201"/>
      <c r="D53" s="201"/>
      <c r="E53" s="201"/>
      <c r="F53" s="201"/>
      <c r="G53" s="201"/>
    </row>
    <row r="54" spans="2:7">
      <c r="B54" s="201"/>
      <c r="C54" s="201"/>
      <c r="D54" s="201"/>
      <c r="E54" s="201"/>
      <c r="F54" s="201"/>
      <c r="G54" s="201"/>
    </row>
    <row r="55" spans="2:7">
      <c r="B55" s="201"/>
      <c r="C55" s="201"/>
      <c r="D55" s="201"/>
      <c r="E55" s="201"/>
      <c r="F55" s="201"/>
      <c r="G55" s="201"/>
    </row>
  </sheetData>
  <mergeCells count="15">
    <mergeCell ref="B47:G47"/>
    <mergeCell ref="B48:G48"/>
    <mergeCell ref="B37:G45"/>
    <mergeCell ref="B54:G54"/>
    <mergeCell ref="B55:G55"/>
    <mergeCell ref="B49:G49"/>
    <mergeCell ref="B50:G50"/>
    <mergeCell ref="B51:G51"/>
    <mergeCell ref="B52:G52"/>
    <mergeCell ref="B53:G53"/>
    <mergeCell ref="D6:E6"/>
    <mergeCell ref="C8:D8"/>
    <mergeCell ref="C9:D9"/>
    <mergeCell ref="E12:G12"/>
    <mergeCell ref="B46:G46"/>
  </mergeCells>
  <phoneticPr fontId="0" type="noConversion"/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0"/>
  <sheetViews>
    <sheetView workbookViewId="0">
      <selection activeCell="N18" sqref="N18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205" t="s">
        <v>5</v>
      </c>
      <c r="B1" s="206"/>
      <c r="C1" s="212" t="str">
        <f>Položky!C2</f>
        <v>Dostavba datového centra firmy Faster CZ</v>
      </c>
      <c r="D1" s="213"/>
      <c r="E1" s="213"/>
      <c r="F1" s="214"/>
      <c r="G1" s="76" t="s">
        <v>43</v>
      </c>
      <c r="H1" s="77" t="s">
        <v>108</v>
      </c>
      <c r="I1" s="78"/>
    </row>
    <row r="2" spans="1:57" ht="13.5" thickBot="1">
      <c r="A2" s="207" t="s">
        <v>1</v>
      </c>
      <c r="B2" s="208"/>
      <c r="C2" s="215" t="str">
        <f>Položky!C3</f>
        <v>Ústřední vytápění  a vzduchotechnika</v>
      </c>
      <c r="D2" s="216"/>
      <c r="E2" s="216"/>
      <c r="F2" s="217"/>
      <c r="G2" s="209"/>
      <c r="H2" s="210"/>
      <c r="I2" s="211"/>
    </row>
    <row r="3" spans="1:57" ht="13.5" thickTop="1">
      <c r="F3" s="13"/>
    </row>
    <row r="4" spans="1:57" ht="19.5" customHeight="1">
      <c r="A4" s="82" t="s">
        <v>44</v>
      </c>
      <c r="B4" s="83"/>
      <c r="C4" s="83"/>
      <c r="D4" s="83"/>
      <c r="E4" s="84"/>
      <c r="F4" s="83"/>
      <c r="G4" s="83"/>
      <c r="H4" s="83"/>
      <c r="I4" s="83"/>
    </row>
    <row r="5" spans="1:57" ht="13.5" thickBot="1"/>
    <row r="6" spans="1:57" s="13" customFormat="1" ht="13.5" thickBot="1">
      <c r="A6" s="85"/>
      <c r="B6" s="86" t="s">
        <v>45</v>
      </c>
      <c r="C6" s="86"/>
      <c r="D6" s="87"/>
      <c r="E6" s="88" t="s">
        <v>46</v>
      </c>
      <c r="F6" s="89" t="s">
        <v>47</v>
      </c>
      <c r="G6" s="89" t="s">
        <v>48</v>
      </c>
      <c r="H6" s="89" t="s">
        <v>49</v>
      </c>
      <c r="I6" s="90" t="s">
        <v>26</v>
      </c>
    </row>
    <row r="7" spans="1:57" s="13" customFormat="1">
      <c r="A7" s="164" t="str">
        <f>Položky!B6</f>
        <v>713</v>
      </c>
      <c r="B7" s="183" t="s">
        <v>126</v>
      </c>
      <c r="D7" s="92"/>
      <c r="E7" s="165"/>
      <c r="F7" s="166">
        <f>Položky!G11</f>
        <v>0</v>
      </c>
      <c r="G7" s="166"/>
      <c r="H7" s="166"/>
      <c r="I7" s="167"/>
    </row>
    <row r="8" spans="1:57" s="13" customFormat="1">
      <c r="A8" s="164" t="str">
        <f>Položky!B12</f>
        <v>730</v>
      </c>
      <c r="B8" s="91" t="str">
        <f>Položky!C12</f>
        <v>Ústřední vytápění</v>
      </c>
      <c r="D8" s="92"/>
      <c r="E8" s="165"/>
      <c r="F8" s="166">
        <v>0</v>
      </c>
      <c r="G8" s="166"/>
      <c r="H8" s="166"/>
      <c r="I8" s="167">
        <v>0</v>
      </c>
    </row>
    <row r="9" spans="1:57" s="13" customFormat="1">
      <c r="A9" s="164" t="str">
        <f>Položky!B27</f>
        <v>733</v>
      </c>
      <c r="B9" s="91" t="str">
        <f>Položky!C27</f>
        <v>Rozvod potrubí</v>
      </c>
      <c r="D9" s="92"/>
      <c r="E9" s="165"/>
      <c r="F9" s="166">
        <f>Položky!G45</f>
        <v>0</v>
      </c>
      <c r="G9" s="166"/>
      <c r="H9" s="166"/>
      <c r="I9" s="167"/>
    </row>
    <row r="10" spans="1:57" s="13" customFormat="1">
      <c r="A10" s="164" t="s">
        <v>88</v>
      </c>
      <c r="B10" s="91" t="s">
        <v>89</v>
      </c>
      <c r="D10" s="92"/>
      <c r="E10" s="165"/>
      <c r="F10" s="166">
        <f>Položky!G52</f>
        <v>0</v>
      </c>
      <c r="G10" s="166"/>
      <c r="H10" s="166"/>
      <c r="I10" s="167"/>
    </row>
    <row r="11" spans="1:57" s="13" customFormat="1">
      <c r="A11" s="164" t="s">
        <v>95</v>
      </c>
      <c r="B11" s="91" t="s">
        <v>140</v>
      </c>
      <c r="D11" s="92"/>
      <c r="E11" s="165"/>
      <c r="F11" s="166">
        <f>Položky!G68</f>
        <v>0</v>
      </c>
      <c r="G11" s="166"/>
      <c r="H11" s="166"/>
      <c r="I11" s="167"/>
    </row>
    <row r="12" spans="1:57" s="13" customFormat="1" ht="13.5" thickBot="1">
      <c r="A12" s="164" t="s">
        <v>102</v>
      </c>
      <c r="B12" s="91" t="s">
        <v>103</v>
      </c>
      <c r="D12" s="92"/>
      <c r="E12" s="165"/>
      <c r="F12" s="166">
        <f>Položky!G72</f>
        <v>0</v>
      </c>
      <c r="G12" s="166"/>
      <c r="H12" s="166"/>
      <c r="I12" s="167"/>
    </row>
    <row r="13" spans="1:57" s="99" customFormat="1" ht="13.5" thickBot="1">
      <c r="A13" s="93"/>
      <c r="B13" s="94" t="s">
        <v>50</v>
      </c>
      <c r="C13" s="94"/>
      <c r="D13" s="95"/>
      <c r="E13" s="96">
        <f>SUM(E7:E12)</f>
        <v>0</v>
      </c>
      <c r="F13" s="97">
        <f>SUM(F7:F12)</f>
        <v>0</v>
      </c>
      <c r="G13" s="97">
        <f>SUM(G7:G12)</f>
        <v>0</v>
      </c>
      <c r="H13" s="97">
        <f>SUM(H7:H12)</f>
        <v>0</v>
      </c>
      <c r="I13" s="98">
        <f>SUM(I7:I12)</f>
        <v>0</v>
      </c>
    </row>
    <row r="14" spans="1:57">
      <c r="A14" s="13"/>
      <c r="B14" s="13"/>
      <c r="C14" s="13"/>
      <c r="D14" s="13"/>
      <c r="E14" s="13"/>
      <c r="F14" s="13"/>
      <c r="G14" s="13"/>
      <c r="H14" s="13"/>
      <c r="I14" s="13"/>
    </row>
    <row r="15" spans="1:57" ht="19.5" customHeight="1">
      <c r="A15" s="83" t="s">
        <v>51</v>
      </c>
      <c r="B15" s="83"/>
      <c r="C15" s="83"/>
      <c r="D15" s="83"/>
      <c r="E15" s="83"/>
      <c r="F15" s="83"/>
      <c r="G15" s="100"/>
      <c r="H15" s="83"/>
      <c r="I15" s="83"/>
      <c r="BA15" s="33"/>
      <c r="BB15" s="33"/>
      <c r="BC15" s="33"/>
      <c r="BD15" s="33"/>
      <c r="BE15" s="33"/>
    </row>
    <row r="16" spans="1:57" ht="13.5" thickBot="1"/>
    <row r="17" spans="1:53">
      <c r="A17" s="101" t="s">
        <v>52</v>
      </c>
      <c r="B17" s="102"/>
      <c r="C17" s="102"/>
      <c r="D17" s="103"/>
      <c r="E17" s="104" t="s">
        <v>53</v>
      </c>
      <c r="F17" s="105" t="s">
        <v>54</v>
      </c>
      <c r="G17" s="106" t="s">
        <v>55</v>
      </c>
      <c r="H17" s="107"/>
      <c r="I17" s="108" t="s">
        <v>53</v>
      </c>
    </row>
    <row r="18" spans="1:53">
      <c r="A18" s="109"/>
      <c r="B18" s="110"/>
      <c r="C18" s="110"/>
      <c r="D18" s="111"/>
      <c r="E18" s="112"/>
      <c r="F18" s="113">
        <v>4</v>
      </c>
      <c r="G18" s="114">
        <f>PSV+HZS</f>
        <v>0</v>
      </c>
      <c r="H18" s="115"/>
      <c r="I18" s="116">
        <f>E18+F18*G18/100</f>
        <v>0</v>
      </c>
      <c r="BA18">
        <v>8</v>
      </c>
    </row>
    <row r="19" spans="1:53" ht="13.5" thickBot="1">
      <c r="A19" s="117"/>
      <c r="B19" s="118" t="s">
        <v>56</v>
      </c>
      <c r="C19" s="119"/>
      <c r="D19" s="120"/>
      <c r="E19" s="121"/>
      <c r="F19" s="122"/>
      <c r="G19" s="122"/>
      <c r="H19" s="203">
        <f>I18</f>
        <v>0</v>
      </c>
      <c r="I19" s="204"/>
    </row>
    <row r="21" spans="1:53">
      <c r="B21" s="99"/>
      <c r="F21" s="123"/>
      <c r="G21" s="124"/>
      <c r="H21" s="124"/>
      <c r="I21" s="125"/>
    </row>
    <row r="22" spans="1:53">
      <c r="F22" s="123"/>
      <c r="G22" s="124"/>
      <c r="H22" s="124"/>
      <c r="I22" s="125"/>
    </row>
    <row r="23" spans="1:53">
      <c r="F23" s="123"/>
      <c r="G23" s="124"/>
      <c r="H23" s="124"/>
      <c r="I23" s="125"/>
    </row>
    <row r="24" spans="1:53">
      <c r="F24" s="123"/>
      <c r="G24" s="124"/>
      <c r="H24" s="124"/>
      <c r="I24" s="125"/>
    </row>
    <row r="25" spans="1:53">
      <c r="F25" s="123"/>
      <c r="G25" s="124"/>
      <c r="H25" s="124"/>
      <c r="I25" s="125"/>
    </row>
    <row r="26" spans="1:53">
      <c r="F26" s="123"/>
      <c r="G26" s="124"/>
      <c r="H26" s="124"/>
      <c r="I26" s="125"/>
    </row>
    <row r="27" spans="1:53">
      <c r="F27" s="123"/>
      <c r="G27" s="124"/>
      <c r="H27" s="124"/>
      <c r="I27" s="125"/>
    </row>
    <row r="28" spans="1:53">
      <c r="F28" s="123"/>
      <c r="G28" s="124"/>
      <c r="H28" s="124"/>
      <c r="I28" s="125"/>
    </row>
    <row r="29" spans="1:53">
      <c r="F29" s="123"/>
      <c r="G29" s="124"/>
      <c r="H29" s="124"/>
      <c r="I29" s="125"/>
    </row>
    <row r="30" spans="1:53">
      <c r="F30" s="123"/>
      <c r="G30" s="124"/>
      <c r="H30" s="124"/>
      <c r="I30" s="125"/>
    </row>
    <row r="31" spans="1:53">
      <c r="F31" s="123"/>
      <c r="G31" s="124"/>
      <c r="H31" s="124"/>
      <c r="I31" s="125"/>
    </row>
    <row r="32" spans="1:53">
      <c r="F32" s="123"/>
      <c r="G32" s="124"/>
      <c r="H32" s="124"/>
      <c r="I32" s="125"/>
    </row>
    <row r="33" spans="6:9">
      <c r="F33" s="123"/>
      <c r="G33" s="124"/>
      <c r="H33" s="124"/>
      <c r="I33" s="125"/>
    </row>
    <row r="34" spans="6:9">
      <c r="F34" s="123"/>
      <c r="G34" s="124"/>
      <c r="H34" s="124"/>
      <c r="I34" s="125"/>
    </row>
    <row r="35" spans="6:9">
      <c r="F35" s="123"/>
      <c r="G35" s="124"/>
      <c r="H35" s="124"/>
      <c r="I35" s="125"/>
    </row>
    <row r="36" spans="6:9">
      <c r="F36" s="123"/>
      <c r="G36" s="124"/>
      <c r="H36" s="124"/>
      <c r="I36" s="125"/>
    </row>
    <row r="37" spans="6:9">
      <c r="F37" s="123"/>
      <c r="G37" s="124"/>
      <c r="H37" s="124"/>
      <c r="I37" s="125"/>
    </row>
    <row r="38" spans="6:9">
      <c r="F38" s="123"/>
      <c r="G38" s="124"/>
      <c r="H38" s="124"/>
      <c r="I38" s="125"/>
    </row>
    <row r="39" spans="6:9">
      <c r="F39" s="123"/>
      <c r="G39" s="124"/>
      <c r="H39" s="124"/>
      <c r="I39" s="125"/>
    </row>
    <row r="40" spans="6:9">
      <c r="F40" s="123"/>
      <c r="G40" s="124"/>
      <c r="H40" s="124"/>
      <c r="I40" s="125"/>
    </row>
    <row r="41" spans="6:9">
      <c r="F41" s="123"/>
      <c r="G41" s="124"/>
      <c r="H41" s="124"/>
      <c r="I41" s="125"/>
    </row>
    <row r="42" spans="6:9">
      <c r="F42" s="123"/>
      <c r="G42" s="124"/>
      <c r="H42" s="124"/>
      <c r="I42" s="125"/>
    </row>
    <row r="43" spans="6:9">
      <c r="F43" s="123"/>
      <c r="G43" s="124"/>
      <c r="H43" s="124"/>
      <c r="I43" s="125"/>
    </row>
    <row r="44" spans="6:9">
      <c r="F44" s="123"/>
      <c r="G44" s="124"/>
      <c r="H44" s="124"/>
      <c r="I44" s="125"/>
    </row>
    <row r="45" spans="6:9">
      <c r="F45" s="123"/>
      <c r="G45" s="124"/>
      <c r="H45" s="124"/>
      <c r="I45" s="125"/>
    </row>
    <row r="46" spans="6:9">
      <c r="F46" s="123"/>
      <c r="G46" s="124"/>
      <c r="H46" s="124"/>
      <c r="I46" s="125"/>
    </row>
    <row r="47" spans="6:9">
      <c r="F47" s="123"/>
      <c r="G47" s="124"/>
      <c r="H47" s="124"/>
      <c r="I47" s="125"/>
    </row>
    <row r="48" spans="6:9">
      <c r="F48" s="123"/>
      <c r="G48" s="124"/>
      <c r="H48" s="124"/>
      <c r="I48" s="125"/>
    </row>
    <row r="49" spans="6:9">
      <c r="F49" s="123"/>
      <c r="G49" s="124"/>
      <c r="H49" s="124"/>
      <c r="I49" s="125"/>
    </row>
    <row r="50" spans="6:9">
      <c r="F50" s="123"/>
      <c r="G50" s="124"/>
      <c r="H50" s="124"/>
      <c r="I50" s="125"/>
    </row>
    <row r="51" spans="6:9">
      <c r="F51" s="123"/>
      <c r="G51" s="124"/>
      <c r="H51" s="124"/>
      <c r="I51" s="125"/>
    </row>
    <row r="52" spans="6:9">
      <c r="F52" s="123"/>
      <c r="G52" s="124"/>
      <c r="H52" s="124"/>
      <c r="I52" s="125"/>
    </row>
    <row r="53" spans="6:9">
      <c r="F53" s="123"/>
      <c r="G53" s="124"/>
      <c r="H53" s="124"/>
      <c r="I53" s="125"/>
    </row>
    <row r="54" spans="6:9">
      <c r="F54" s="123"/>
      <c r="G54" s="124"/>
      <c r="H54" s="124"/>
      <c r="I54" s="125"/>
    </row>
    <row r="55" spans="6:9">
      <c r="F55" s="123"/>
      <c r="G55" s="124"/>
      <c r="H55" s="124"/>
      <c r="I55" s="125"/>
    </row>
    <row r="56" spans="6:9">
      <c r="F56" s="123"/>
      <c r="G56" s="124"/>
      <c r="H56" s="124"/>
      <c r="I56" s="125"/>
    </row>
    <row r="57" spans="6:9">
      <c r="F57" s="123"/>
      <c r="G57" s="124"/>
      <c r="H57" s="124"/>
      <c r="I57" s="125"/>
    </row>
    <row r="58" spans="6:9">
      <c r="F58" s="123"/>
      <c r="G58" s="124"/>
      <c r="H58" s="124"/>
      <c r="I58" s="125"/>
    </row>
    <row r="59" spans="6:9">
      <c r="F59" s="123"/>
      <c r="G59" s="124"/>
      <c r="H59" s="124"/>
      <c r="I59" s="125"/>
    </row>
    <row r="60" spans="6:9">
      <c r="F60" s="123"/>
      <c r="G60" s="124"/>
      <c r="H60" s="124"/>
      <c r="I60" s="125"/>
    </row>
    <row r="61" spans="6:9">
      <c r="F61" s="123"/>
      <c r="G61" s="124"/>
      <c r="H61" s="124"/>
      <c r="I61" s="125"/>
    </row>
    <row r="62" spans="6:9">
      <c r="F62" s="123"/>
      <c r="G62" s="124"/>
      <c r="H62" s="124"/>
      <c r="I62" s="125"/>
    </row>
    <row r="63" spans="6:9">
      <c r="F63" s="123"/>
      <c r="G63" s="124"/>
      <c r="H63" s="124"/>
      <c r="I63" s="125"/>
    </row>
    <row r="64" spans="6:9">
      <c r="F64" s="123"/>
      <c r="G64" s="124"/>
      <c r="H64" s="124"/>
      <c r="I64" s="125"/>
    </row>
    <row r="65" spans="6:9">
      <c r="F65" s="123"/>
      <c r="G65" s="124"/>
      <c r="H65" s="124"/>
      <c r="I65" s="125"/>
    </row>
    <row r="66" spans="6:9">
      <c r="F66" s="123"/>
      <c r="G66" s="124"/>
      <c r="H66" s="124"/>
      <c r="I66" s="125"/>
    </row>
    <row r="67" spans="6:9">
      <c r="F67" s="123"/>
      <c r="G67" s="124"/>
      <c r="H67" s="124"/>
      <c r="I67" s="125"/>
    </row>
    <row r="68" spans="6:9">
      <c r="F68" s="123"/>
      <c r="G68" s="124"/>
      <c r="H68" s="124"/>
      <c r="I68" s="125"/>
    </row>
    <row r="69" spans="6:9">
      <c r="F69" s="123"/>
      <c r="G69" s="124"/>
      <c r="H69" s="124"/>
      <c r="I69" s="125"/>
    </row>
    <row r="70" spans="6:9">
      <c r="F70" s="123"/>
      <c r="G70" s="124"/>
      <c r="H70" s="124"/>
      <c r="I70" s="125"/>
    </row>
  </sheetData>
  <mergeCells count="6">
    <mergeCell ref="H19:I19"/>
    <mergeCell ref="A1:B1"/>
    <mergeCell ref="A2:B2"/>
    <mergeCell ref="G2:I2"/>
    <mergeCell ref="C1:F1"/>
    <mergeCell ref="C2:F2"/>
  </mergeCells>
  <phoneticPr fontId="0" type="noConversion"/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topLeftCell="A46" workbookViewId="0"/>
  </sheetViews>
  <sheetFormatPr defaultRowHeight="12.75"/>
  <sheetData/>
  <phoneticPr fontId="19" type="noConversion"/>
  <pageMargins left="0.78740157499999996" right="0.78740157499999996" top="0.984251969" bottom="0.984251969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2">
    <pageSetUpPr fitToPage="1"/>
  </sheetPr>
  <dimension ref="A1:CX144"/>
  <sheetViews>
    <sheetView showGridLines="0" showZeros="0" tabSelected="1" zoomScaleNormal="100" workbookViewId="0">
      <selection activeCell="C57" sqref="C57"/>
    </sheetView>
  </sheetViews>
  <sheetFormatPr defaultRowHeight="12.75"/>
  <cols>
    <col min="1" max="1" width="4.42578125" style="126" customWidth="1"/>
    <col min="2" max="2" width="11.5703125" style="126" customWidth="1"/>
    <col min="3" max="3" width="40.7109375" style="126" customWidth="1"/>
    <col min="4" max="4" width="5.42578125" style="126" customWidth="1"/>
    <col min="5" max="5" width="8.5703125" style="132" customWidth="1"/>
    <col min="6" max="6" width="9.85546875" style="126" customWidth="1"/>
    <col min="7" max="7" width="13.85546875" style="126" customWidth="1"/>
    <col min="8" max="9" width="9.140625" style="126"/>
    <col min="10" max="10" width="75.42578125" style="126" customWidth="1"/>
    <col min="11" max="11" width="45.28515625" style="126" customWidth="1"/>
    <col min="12" max="16384" width="9.140625" style="126"/>
  </cols>
  <sheetData>
    <row r="1" spans="1:102" ht="16.5" thickBot="1">
      <c r="A1" s="218" t="s">
        <v>117</v>
      </c>
      <c r="B1" s="218"/>
      <c r="C1" s="218"/>
      <c r="D1" s="218"/>
      <c r="E1" s="218"/>
      <c r="F1" s="218"/>
      <c r="G1" s="218"/>
    </row>
    <row r="2" spans="1:102" ht="13.5" thickTop="1">
      <c r="A2" s="205" t="s">
        <v>5</v>
      </c>
      <c r="B2" s="206"/>
      <c r="C2" s="74" t="s">
        <v>144</v>
      </c>
      <c r="D2" s="75"/>
      <c r="E2" s="127" t="s">
        <v>0</v>
      </c>
      <c r="F2" s="128" t="s">
        <v>146</v>
      </c>
      <c r="G2" s="129"/>
    </row>
    <row r="3" spans="1:102" ht="13.5" thickBot="1">
      <c r="A3" s="219" t="s">
        <v>1</v>
      </c>
      <c r="B3" s="208"/>
      <c r="C3" s="215" t="s">
        <v>145</v>
      </c>
      <c r="D3" s="217"/>
      <c r="E3" s="220">
        <f>Rekapitulace!G2</f>
        <v>0</v>
      </c>
      <c r="F3" s="221"/>
      <c r="G3" s="222"/>
    </row>
    <row r="4" spans="1:102" ht="13.5" thickTop="1">
      <c r="A4" s="130"/>
      <c r="B4" s="131"/>
      <c r="C4" s="131"/>
      <c r="G4" s="133"/>
    </row>
    <row r="5" spans="1:102">
      <c r="A5" s="134" t="s">
        <v>57</v>
      </c>
      <c r="B5" s="135" t="s">
        <v>58</v>
      </c>
      <c r="C5" s="135" t="s">
        <v>59</v>
      </c>
      <c r="D5" s="135" t="s">
        <v>60</v>
      </c>
      <c r="E5" s="136" t="s">
        <v>61</v>
      </c>
      <c r="F5" s="135" t="s">
        <v>62</v>
      </c>
      <c r="G5" s="137" t="s">
        <v>63</v>
      </c>
    </row>
    <row r="6" spans="1:102">
      <c r="A6" s="168" t="s">
        <v>64</v>
      </c>
      <c r="B6" s="169" t="s">
        <v>66</v>
      </c>
      <c r="C6" s="170" t="s">
        <v>114</v>
      </c>
      <c r="D6" s="171"/>
      <c r="E6" s="172"/>
      <c r="F6" s="172"/>
      <c r="G6" s="173"/>
      <c r="M6" s="144">
        <v>1</v>
      </c>
    </row>
    <row r="7" spans="1:102">
      <c r="A7" s="145">
        <v>1</v>
      </c>
      <c r="B7" s="146" t="s">
        <v>119</v>
      </c>
      <c r="C7" s="147" t="s">
        <v>157</v>
      </c>
      <c r="D7" s="148" t="s">
        <v>67</v>
      </c>
      <c r="E7" s="149">
        <v>56</v>
      </c>
      <c r="F7" s="149"/>
      <c r="G7" s="150">
        <f>E7*F7</f>
        <v>0</v>
      </c>
      <c r="M7" s="144">
        <v>2</v>
      </c>
      <c r="Y7" s="126">
        <v>1</v>
      </c>
      <c r="Z7" s="126">
        <v>7</v>
      </c>
      <c r="AA7" s="126">
        <v>7</v>
      </c>
      <c r="AX7" s="126">
        <v>2</v>
      </c>
      <c r="AY7" s="126">
        <f>IF(AX7=1,G7,0)</f>
        <v>0</v>
      </c>
      <c r="AZ7" s="126">
        <f>IF(AX7=2,G7,0)</f>
        <v>0</v>
      </c>
      <c r="BA7" s="126">
        <f>IF(AX7=3,G7,0)</f>
        <v>0</v>
      </c>
      <c r="BB7" s="126">
        <f>IF(AX7=4,G7,0)</f>
        <v>0</v>
      </c>
      <c r="BC7" s="126">
        <f>IF(AX7=5,G7,0)</f>
        <v>0</v>
      </c>
      <c r="CX7" s="126">
        <v>0</v>
      </c>
    </row>
    <row r="8" spans="1:102">
      <c r="A8" s="145">
        <v>2</v>
      </c>
      <c r="B8" s="146" t="s">
        <v>159</v>
      </c>
      <c r="C8" s="147" t="s">
        <v>158</v>
      </c>
      <c r="D8" s="148" t="s">
        <v>67</v>
      </c>
      <c r="E8" s="149">
        <v>56</v>
      </c>
      <c r="F8" s="149"/>
      <c r="G8" s="150">
        <f>E8*F8</f>
        <v>0</v>
      </c>
      <c r="M8" s="144">
        <v>2</v>
      </c>
      <c r="Y8" s="126">
        <v>10</v>
      </c>
      <c r="Z8" s="126">
        <v>0</v>
      </c>
      <c r="AA8" s="126">
        <v>8</v>
      </c>
      <c r="AX8" s="126">
        <v>5</v>
      </c>
      <c r="AY8" s="126">
        <f>IF(AX8=1,#REF!,0)</f>
        <v>0</v>
      </c>
      <c r="AZ8" s="126">
        <f>IF(AX8=2,#REF!,0)</f>
        <v>0</v>
      </c>
      <c r="BA8" s="126">
        <f>IF(AX8=3,#REF!,0)</f>
        <v>0</v>
      </c>
      <c r="BB8" s="126">
        <f>IF(AX8=4,#REF!,0)</f>
        <v>0</v>
      </c>
      <c r="BC8" s="126" t="e">
        <f>IF(AX8=5,#REF!,0)</f>
        <v>#REF!</v>
      </c>
      <c r="CX8" s="126">
        <v>0</v>
      </c>
    </row>
    <row r="9" spans="1:102">
      <c r="A9" s="145">
        <v>3</v>
      </c>
      <c r="B9" s="146" t="s">
        <v>68</v>
      </c>
      <c r="C9" s="147" t="s">
        <v>69</v>
      </c>
      <c r="D9" s="148" t="s">
        <v>54</v>
      </c>
      <c r="E9" s="149">
        <v>222.2</v>
      </c>
      <c r="F9" s="149"/>
      <c r="G9" s="150">
        <f>E9*F9</f>
        <v>0</v>
      </c>
      <c r="M9" s="144">
        <v>2</v>
      </c>
      <c r="Y9" s="126">
        <v>10</v>
      </c>
      <c r="Z9" s="126">
        <v>0</v>
      </c>
      <c r="AA9" s="126">
        <v>8</v>
      </c>
      <c r="AX9" s="126">
        <v>5</v>
      </c>
      <c r="AY9" s="126">
        <f>IF(AX9=1,#REF!,0)</f>
        <v>0</v>
      </c>
      <c r="AZ9" s="126">
        <f>IF(AX9=2,#REF!,0)</f>
        <v>0</v>
      </c>
      <c r="BA9" s="126">
        <f>IF(AX9=3,#REF!,0)</f>
        <v>0</v>
      </c>
      <c r="BB9" s="126">
        <f>IF(AX9=4,#REF!,0)</f>
        <v>0</v>
      </c>
      <c r="BC9" s="126" t="e">
        <f>IF(AX9=5,#REF!,0)</f>
        <v>#REF!</v>
      </c>
    </row>
    <row r="10" spans="1:102">
      <c r="A10" s="145">
        <v>4</v>
      </c>
      <c r="B10" s="174" t="s">
        <v>70</v>
      </c>
      <c r="C10" s="175" t="s">
        <v>71</v>
      </c>
      <c r="D10" s="176" t="s">
        <v>54</v>
      </c>
      <c r="E10" s="177">
        <v>222.2</v>
      </c>
      <c r="F10" s="177"/>
      <c r="G10" s="150">
        <f>E10*F10</f>
        <v>0</v>
      </c>
      <c r="M10" s="144">
        <v>2</v>
      </c>
      <c r="Y10" s="126">
        <v>10</v>
      </c>
      <c r="Z10" s="126">
        <v>0</v>
      </c>
      <c r="AA10" s="126">
        <v>8</v>
      </c>
      <c r="AX10" s="126">
        <v>5</v>
      </c>
      <c r="AY10" s="126">
        <f>IF(AX10=1,#REF!,0)</f>
        <v>0</v>
      </c>
      <c r="AZ10" s="126">
        <f>IF(AX10=2,#REF!,0)</f>
        <v>0</v>
      </c>
      <c r="BA10" s="126">
        <f>IF(AX10=3,#REF!,0)</f>
        <v>0</v>
      </c>
      <c r="BB10" s="126">
        <f>IF(AX10=4,#REF!,0)</f>
        <v>0</v>
      </c>
      <c r="BC10" s="126" t="e">
        <f>IF(AX10=5,#REF!,0)</f>
        <v>#REF!</v>
      </c>
    </row>
    <row r="11" spans="1:102">
      <c r="A11" s="151"/>
      <c r="B11" s="152" t="s">
        <v>65</v>
      </c>
      <c r="C11" s="153" t="s">
        <v>125</v>
      </c>
      <c r="D11" s="151"/>
      <c r="E11" s="154"/>
      <c r="F11" s="154"/>
      <c r="G11" s="178">
        <f>SUM(G7:G10)</f>
        <v>0</v>
      </c>
      <c r="M11" s="144">
        <v>2</v>
      </c>
      <c r="Y11" s="126">
        <v>7</v>
      </c>
      <c r="Z11" s="126">
        <v>1002</v>
      </c>
      <c r="AA11" s="126">
        <v>5</v>
      </c>
      <c r="AX11" s="126">
        <v>2</v>
      </c>
      <c r="AY11" s="126">
        <f>IF(AX11=1,#REF!,0)</f>
        <v>0</v>
      </c>
      <c r="AZ11" s="126" t="e">
        <f>IF(AX11=2,#REF!,0)</f>
        <v>#REF!</v>
      </c>
      <c r="BA11" s="126">
        <f>IF(AX11=3,#REF!,0)</f>
        <v>0</v>
      </c>
      <c r="BB11" s="126">
        <f>IF(AX11=4,#REF!,0)</f>
        <v>0</v>
      </c>
      <c r="BC11" s="126">
        <f>IF(AX11=5,#REF!,0)</f>
        <v>0</v>
      </c>
      <c r="CX11" s="126">
        <v>0</v>
      </c>
    </row>
    <row r="12" spans="1:102">
      <c r="A12" s="138" t="s">
        <v>64</v>
      </c>
      <c r="B12" s="139" t="s">
        <v>72</v>
      </c>
      <c r="C12" s="140" t="s">
        <v>73</v>
      </c>
      <c r="D12" s="141"/>
      <c r="E12" s="142"/>
      <c r="F12" s="142"/>
      <c r="G12" s="150" t="s">
        <v>4</v>
      </c>
      <c r="M12" s="144">
        <v>2</v>
      </c>
      <c r="Y12" s="126">
        <v>1</v>
      </c>
      <c r="Z12" s="126">
        <v>7</v>
      </c>
      <c r="AA12" s="126">
        <v>7</v>
      </c>
      <c r="AX12" s="126">
        <v>2</v>
      </c>
      <c r="AY12" s="126">
        <f>IF(AX12=1,#REF!,0)</f>
        <v>0</v>
      </c>
      <c r="AZ12" s="126" t="e">
        <f>IF(AX12=2,#REF!,0)</f>
        <v>#REF!</v>
      </c>
      <c r="BA12" s="126">
        <f>IF(AX12=3,#REF!,0)</f>
        <v>0</v>
      </c>
      <c r="BB12" s="126">
        <f>IF(AX12=4,#REF!,0)</f>
        <v>0</v>
      </c>
      <c r="BC12" s="126">
        <f>IF(AX12=5,#REF!,0)</f>
        <v>0</v>
      </c>
      <c r="CX12" s="126">
        <v>6.2225199999999996E-3</v>
      </c>
    </row>
    <row r="13" spans="1:102">
      <c r="A13" s="145">
        <v>5</v>
      </c>
      <c r="B13" s="146" t="s">
        <v>74</v>
      </c>
      <c r="C13" s="147" t="s">
        <v>109</v>
      </c>
      <c r="D13" s="148" t="s">
        <v>75</v>
      </c>
      <c r="E13" s="149">
        <v>4</v>
      </c>
      <c r="F13" s="149"/>
      <c r="G13" s="150">
        <f t="shared" ref="G13:G18" si="0">E13*F13</f>
        <v>0</v>
      </c>
      <c r="M13" s="144">
        <v>2</v>
      </c>
      <c r="Y13" s="126">
        <v>1</v>
      </c>
      <c r="Z13" s="126">
        <v>7</v>
      </c>
      <c r="AA13" s="126">
        <v>7</v>
      </c>
      <c r="AX13" s="126">
        <v>2</v>
      </c>
      <c r="AY13" s="126">
        <f>IF(AX13=1,#REF!,0)</f>
        <v>0</v>
      </c>
      <c r="AZ13" s="126" t="e">
        <f>IF(AX13=2,#REF!,0)</f>
        <v>#REF!</v>
      </c>
      <c r="BA13" s="126">
        <f>IF(AX13=3,#REF!,0)</f>
        <v>0</v>
      </c>
      <c r="BB13" s="126">
        <f>IF(AX13=4,#REF!,0)</f>
        <v>0</v>
      </c>
      <c r="BC13" s="126">
        <f>IF(AX13=5,#REF!,0)</f>
        <v>0</v>
      </c>
      <c r="CX13" s="126">
        <v>6.2225199999999996E-3</v>
      </c>
    </row>
    <row r="14" spans="1:102">
      <c r="A14" s="145">
        <v>6</v>
      </c>
      <c r="B14" s="146" t="s">
        <v>76</v>
      </c>
      <c r="C14" s="147" t="s">
        <v>110</v>
      </c>
      <c r="D14" s="148" t="s">
        <v>75</v>
      </c>
      <c r="E14" s="149">
        <v>6</v>
      </c>
      <c r="F14" s="149"/>
      <c r="G14" s="150">
        <f t="shared" si="0"/>
        <v>0</v>
      </c>
      <c r="M14" s="144">
        <v>2</v>
      </c>
      <c r="Y14" s="126">
        <v>1</v>
      </c>
      <c r="Z14" s="126">
        <v>7</v>
      </c>
      <c r="AA14" s="126">
        <v>7</v>
      </c>
      <c r="AX14" s="126">
        <v>2</v>
      </c>
      <c r="AY14" s="126">
        <f>IF(AX14=1,#REF!,0)</f>
        <v>0</v>
      </c>
      <c r="AZ14" s="126" t="e">
        <f>IF(AX14=2,#REF!,0)</f>
        <v>#REF!</v>
      </c>
      <c r="BA14" s="126">
        <f>IF(AX14=3,#REF!,0)</f>
        <v>0</v>
      </c>
      <c r="BB14" s="126">
        <f>IF(AX14=4,#REF!,0)</f>
        <v>0</v>
      </c>
      <c r="BC14" s="126">
        <f>IF(AX14=5,#REF!,0)</f>
        <v>0</v>
      </c>
      <c r="CX14" s="126">
        <v>6.2225199999999996E-3</v>
      </c>
    </row>
    <row r="15" spans="1:102">
      <c r="A15" s="145">
        <v>7</v>
      </c>
      <c r="B15" s="146" t="s">
        <v>77</v>
      </c>
      <c r="C15" s="147" t="s">
        <v>111</v>
      </c>
      <c r="D15" s="148" t="s">
        <v>75</v>
      </c>
      <c r="E15" s="149">
        <v>72</v>
      </c>
      <c r="F15" s="149"/>
      <c r="G15" s="150">
        <f t="shared" si="0"/>
        <v>0</v>
      </c>
      <c r="M15" s="144">
        <v>4</v>
      </c>
      <c r="AY15" s="156">
        <f>SUM(AY11:AY11)</f>
        <v>0</v>
      </c>
      <c r="AZ15" s="156" t="e">
        <f>SUM(AZ11:AZ11)</f>
        <v>#REF!</v>
      </c>
      <c r="BA15" s="156">
        <f>SUM(BA11:BA11)</f>
        <v>0</v>
      </c>
      <c r="BB15" s="156">
        <f>SUM(BB11:BB11)</f>
        <v>0</v>
      </c>
      <c r="BC15" s="156">
        <f>SUM(BC11:BC11)</f>
        <v>0</v>
      </c>
    </row>
    <row r="16" spans="1:102">
      <c r="A16" s="145">
        <v>8</v>
      </c>
      <c r="B16" s="146" t="s">
        <v>78</v>
      </c>
      <c r="C16" s="147" t="s">
        <v>79</v>
      </c>
      <c r="D16" s="148" t="s">
        <v>75</v>
      </c>
      <c r="E16" s="149">
        <v>20</v>
      </c>
      <c r="F16" s="149"/>
      <c r="G16" s="150">
        <f t="shared" si="0"/>
        <v>0</v>
      </c>
      <c r="M16" s="144">
        <v>1</v>
      </c>
    </row>
    <row r="17" spans="1:102">
      <c r="A17" s="145">
        <v>9</v>
      </c>
      <c r="B17" s="146" t="s">
        <v>80</v>
      </c>
      <c r="C17" s="147" t="s">
        <v>81</v>
      </c>
      <c r="D17" s="148" t="s">
        <v>75</v>
      </c>
      <c r="E17" s="149">
        <v>6</v>
      </c>
      <c r="F17" s="149"/>
      <c r="G17" s="150">
        <f t="shared" si="0"/>
        <v>0</v>
      </c>
      <c r="M17" s="144">
        <v>1</v>
      </c>
    </row>
    <row r="18" spans="1:102">
      <c r="A18" s="145">
        <v>10</v>
      </c>
      <c r="B18" s="146" t="s">
        <v>82</v>
      </c>
      <c r="C18" s="147" t="s">
        <v>112</v>
      </c>
      <c r="D18" s="148" t="s">
        <v>75</v>
      </c>
      <c r="E18" s="149">
        <v>8</v>
      </c>
      <c r="F18" s="149"/>
      <c r="G18" s="150">
        <f t="shared" si="0"/>
        <v>0</v>
      </c>
      <c r="M18" s="144">
        <v>1</v>
      </c>
    </row>
    <row r="19" spans="1:102">
      <c r="A19" s="151"/>
      <c r="B19" s="152" t="s">
        <v>65</v>
      </c>
      <c r="C19" s="153" t="str">
        <f>CONCATENATE(B12," ",C12)</f>
        <v>730 Ústřední vytápění</v>
      </c>
      <c r="D19" s="151"/>
      <c r="E19" s="154"/>
      <c r="F19" s="154"/>
      <c r="G19" s="155">
        <f>SUM(G13:G18)</f>
        <v>0</v>
      </c>
      <c r="M19" s="144">
        <v>1</v>
      </c>
    </row>
    <row r="20" spans="1:102">
      <c r="A20" s="138" t="s">
        <v>64</v>
      </c>
      <c r="B20" s="139" t="s">
        <v>147</v>
      </c>
      <c r="C20" s="140" t="s">
        <v>148</v>
      </c>
      <c r="D20" s="141"/>
      <c r="E20" s="142"/>
      <c r="F20" s="142"/>
      <c r="G20" s="143"/>
      <c r="M20" s="144">
        <v>1</v>
      </c>
    </row>
    <row r="21" spans="1:102">
      <c r="A21" s="145">
        <v>11</v>
      </c>
      <c r="B21" s="191"/>
      <c r="C21" s="192" t="s">
        <v>175</v>
      </c>
      <c r="D21" s="148" t="s">
        <v>83</v>
      </c>
      <c r="E21" s="149">
        <v>1</v>
      </c>
      <c r="F21" s="149"/>
      <c r="G21" s="150">
        <f>E21*F21</f>
        <v>0</v>
      </c>
      <c r="M21" s="144"/>
    </row>
    <row r="22" spans="1:102">
      <c r="A22" s="145">
        <v>12</v>
      </c>
      <c r="B22" s="191"/>
      <c r="C22" s="192" t="s">
        <v>176</v>
      </c>
      <c r="D22" s="148" t="s">
        <v>83</v>
      </c>
      <c r="E22" s="149">
        <v>1</v>
      </c>
      <c r="F22" s="149"/>
      <c r="G22" s="150">
        <f>E22*F22</f>
        <v>0</v>
      </c>
      <c r="M22" s="144"/>
    </row>
    <row r="23" spans="1:102" ht="14.25" customHeight="1">
      <c r="A23" s="145">
        <v>13</v>
      </c>
      <c r="B23" s="191" t="s">
        <v>149</v>
      </c>
      <c r="C23" s="192" t="s">
        <v>177</v>
      </c>
      <c r="D23" s="148" t="s">
        <v>137</v>
      </c>
      <c r="E23" s="149">
        <v>1</v>
      </c>
      <c r="F23" s="149"/>
      <c r="G23" s="150">
        <f>E23*F23</f>
        <v>0</v>
      </c>
      <c r="M23" s="144">
        <v>2</v>
      </c>
      <c r="Y23" s="126">
        <v>1</v>
      </c>
      <c r="Z23" s="126">
        <v>7</v>
      </c>
      <c r="AA23" s="126">
        <v>7</v>
      </c>
      <c r="AX23" s="126">
        <v>2</v>
      </c>
      <c r="AY23" s="126">
        <f>IF(AX23=1,#REF!,0)</f>
        <v>0</v>
      </c>
      <c r="AZ23" s="126" t="e">
        <f>IF(AX23=2,#REF!,0)</f>
        <v>#REF!</v>
      </c>
      <c r="BA23" s="126">
        <f>IF(AX23=3,#REF!,0)</f>
        <v>0</v>
      </c>
      <c r="BB23" s="126">
        <f>IF(AX23=4,#REF!,0)</f>
        <v>0</v>
      </c>
      <c r="BC23" s="126">
        <f>IF(AX23=5,#REF!,0)</f>
        <v>0</v>
      </c>
      <c r="CX23" s="126">
        <v>0</v>
      </c>
    </row>
    <row r="24" spans="1:102">
      <c r="A24" s="145">
        <v>14</v>
      </c>
      <c r="B24" s="146" t="s">
        <v>150</v>
      </c>
      <c r="C24" s="147" t="s">
        <v>151</v>
      </c>
      <c r="D24" s="148" t="s">
        <v>54</v>
      </c>
      <c r="E24" s="149">
        <v>573.9</v>
      </c>
      <c r="F24" s="149"/>
      <c r="G24" s="150">
        <f>E24*F24</f>
        <v>0</v>
      </c>
      <c r="M24" s="144">
        <v>2</v>
      </c>
      <c r="Y24" s="126">
        <v>7</v>
      </c>
      <c r="Z24" s="126">
        <v>1002</v>
      </c>
      <c r="AA24" s="126">
        <v>5</v>
      </c>
      <c r="AX24" s="126">
        <v>2</v>
      </c>
      <c r="AY24" s="126">
        <f>IF(AX24=1,G24,0)</f>
        <v>0</v>
      </c>
      <c r="AZ24" s="126">
        <f>IF(AX24=2,G24,0)</f>
        <v>0</v>
      </c>
      <c r="BA24" s="126">
        <f>IF(AX24=3,G24,0)</f>
        <v>0</v>
      </c>
      <c r="BB24" s="126">
        <f>IF(AX24=4,G24,0)</f>
        <v>0</v>
      </c>
      <c r="BC24" s="126">
        <f>IF(AX24=5,G24,0)</f>
        <v>0</v>
      </c>
      <c r="CX24" s="126">
        <v>0</v>
      </c>
    </row>
    <row r="25" spans="1:102">
      <c r="A25" s="145">
        <v>15</v>
      </c>
      <c r="B25" s="146" t="s">
        <v>152</v>
      </c>
      <c r="C25" s="147" t="s">
        <v>153</v>
      </c>
      <c r="D25" s="148" t="s">
        <v>54</v>
      </c>
      <c r="E25" s="149">
        <v>573.9</v>
      </c>
      <c r="F25" s="149"/>
      <c r="G25" s="150">
        <f>E25*F25</f>
        <v>0</v>
      </c>
      <c r="M25" s="144">
        <v>2</v>
      </c>
      <c r="Y25" s="126">
        <v>7</v>
      </c>
      <c r="Z25" s="126">
        <v>1002</v>
      </c>
      <c r="AA25" s="126">
        <v>5</v>
      </c>
      <c r="AX25" s="126">
        <v>2</v>
      </c>
      <c r="AY25" s="126">
        <f>IF(AX25=1,G25,0)</f>
        <v>0</v>
      </c>
      <c r="AZ25" s="126">
        <f>IF(AX25=2,G25,0)</f>
        <v>0</v>
      </c>
      <c r="BA25" s="126">
        <f>IF(AX25=3,G25,0)</f>
        <v>0</v>
      </c>
      <c r="BB25" s="126">
        <f>IF(AX25=4,G25,0)</f>
        <v>0</v>
      </c>
      <c r="BC25" s="126">
        <f>IF(AX25=5,G25,0)</f>
        <v>0</v>
      </c>
      <c r="CX25" s="126">
        <v>0</v>
      </c>
    </row>
    <row r="26" spans="1:102">
      <c r="A26" s="151"/>
      <c r="B26" s="152" t="s">
        <v>65</v>
      </c>
      <c r="C26" s="153" t="str">
        <f>CONCATENATE(B20," ",C20)</f>
        <v>732 Strojovny</v>
      </c>
      <c r="D26" s="151"/>
      <c r="E26" s="154"/>
      <c r="F26" s="154"/>
      <c r="G26" s="155">
        <f>SUM(G21:G25)</f>
        <v>0</v>
      </c>
      <c r="M26" s="144">
        <v>4</v>
      </c>
      <c r="AY26" s="156">
        <f>SUM(AY20:AY25)</f>
        <v>0</v>
      </c>
      <c r="AZ26" s="156" t="e">
        <f>SUM(AZ20:AZ25)</f>
        <v>#REF!</v>
      </c>
      <c r="BA26" s="156">
        <f>SUM(BA20:BA25)</f>
        <v>0</v>
      </c>
      <c r="BB26" s="156">
        <f>SUM(BB20:BB25)</f>
        <v>0</v>
      </c>
      <c r="BC26" s="156">
        <f>SUM(BC20:BC25)</f>
        <v>0</v>
      </c>
    </row>
    <row r="27" spans="1:102">
      <c r="A27" s="138" t="s">
        <v>64</v>
      </c>
      <c r="B27" s="139" t="s">
        <v>84</v>
      </c>
      <c r="C27" s="140" t="s">
        <v>85</v>
      </c>
      <c r="D27" s="141"/>
      <c r="E27" s="142"/>
      <c r="F27" s="142"/>
      <c r="G27" s="143"/>
      <c r="M27" s="144">
        <v>1</v>
      </c>
    </row>
    <row r="28" spans="1:102">
      <c r="A28" s="145">
        <v>16</v>
      </c>
      <c r="B28" s="146" t="s">
        <v>127</v>
      </c>
      <c r="C28" s="147" t="s">
        <v>128</v>
      </c>
      <c r="D28" s="148" t="s">
        <v>83</v>
      </c>
      <c r="E28" s="149">
        <v>2</v>
      </c>
      <c r="F28" s="149"/>
      <c r="G28" s="150">
        <f>E28*F28</f>
        <v>0</v>
      </c>
      <c r="M28" s="144">
        <v>2</v>
      </c>
      <c r="Y28" s="126">
        <v>1</v>
      </c>
      <c r="Z28" s="126">
        <v>7</v>
      </c>
      <c r="AA28" s="126">
        <v>7</v>
      </c>
      <c r="AX28" s="126">
        <v>2</v>
      </c>
      <c r="AY28" s="126">
        <f>IF(AX28=1,#REF!,0)</f>
        <v>0</v>
      </c>
      <c r="AZ28" s="126" t="e">
        <f>IF(AX28=2,#REF!,0)</f>
        <v>#REF!</v>
      </c>
      <c r="BA28" s="126">
        <f>IF(AX28=3,#REF!,0)</f>
        <v>0</v>
      </c>
      <c r="BB28" s="126">
        <f>IF(AX28=4,#REF!,0)</f>
        <v>0</v>
      </c>
      <c r="BC28" s="126">
        <f>IF(AX28=5,#REF!,0)</f>
        <v>0</v>
      </c>
      <c r="CX28" s="126">
        <v>6.2225199999999996E-3</v>
      </c>
    </row>
    <row r="29" spans="1:102">
      <c r="A29" s="145">
        <v>17</v>
      </c>
      <c r="B29" s="146" t="s">
        <v>118</v>
      </c>
      <c r="C29" s="147" t="s">
        <v>156</v>
      </c>
      <c r="D29" s="148" t="s">
        <v>67</v>
      </c>
      <c r="E29" s="149">
        <v>56</v>
      </c>
      <c r="F29" s="149"/>
      <c r="G29" s="150">
        <f t="shared" ref="G29:G39" si="1">E29*F29</f>
        <v>0</v>
      </c>
      <c r="M29" s="144"/>
    </row>
    <row r="30" spans="1:102">
      <c r="A30" s="145">
        <v>18</v>
      </c>
      <c r="B30" s="146" t="s">
        <v>120</v>
      </c>
      <c r="C30" s="147" t="s">
        <v>155</v>
      </c>
      <c r="D30" s="148" t="s">
        <v>83</v>
      </c>
      <c r="E30" s="149">
        <v>8</v>
      </c>
      <c r="F30" s="149"/>
      <c r="G30" s="150">
        <f t="shared" si="1"/>
        <v>0</v>
      </c>
      <c r="M30" s="144">
        <v>2</v>
      </c>
      <c r="Y30" s="126">
        <v>1</v>
      </c>
      <c r="Z30" s="126">
        <v>7</v>
      </c>
      <c r="AA30" s="126">
        <v>7</v>
      </c>
      <c r="AX30" s="126">
        <v>2</v>
      </c>
      <c r="AY30" s="126">
        <f>IF(AX30=1,#REF!,0)</f>
        <v>0</v>
      </c>
      <c r="AZ30" s="126" t="e">
        <f>IF(AX30=2,#REF!,0)</f>
        <v>#REF!</v>
      </c>
      <c r="BA30" s="126">
        <f>IF(AX30=3,#REF!,0)</f>
        <v>0</v>
      </c>
      <c r="BB30" s="126">
        <f>IF(AX30=4,#REF!,0)</f>
        <v>0</v>
      </c>
      <c r="BC30" s="126">
        <f>IF(AX30=5,#REF!,0)</f>
        <v>0</v>
      </c>
      <c r="CX30" s="126">
        <v>8.0999999999999996E-4</v>
      </c>
    </row>
    <row r="31" spans="1:102">
      <c r="A31" s="145">
        <v>19</v>
      </c>
      <c r="B31" s="146" t="s">
        <v>129</v>
      </c>
      <c r="C31" s="147" t="s">
        <v>130</v>
      </c>
      <c r="D31" s="148" t="s">
        <v>83</v>
      </c>
      <c r="E31" s="149">
        <v>1</v>
      </c>
      <c r="F31" s="149"/>
      <c r="G31" s="150">
        <f t="shared" si="1"/>
        <v>0</v>
      </c>
      <c r="M31" s="144">
        <v>2</v>
      </c>
      <c r="Y31" s="126">
        <v>1</v>
      </c>
      <c r="Z31" s="126">
        <v>7</v>
      </c>
      <c r="AA31" s="126">
        <v>7</v>
      </c>
      <c r="AX31" s="126">
        <v>2</v>
      </c>
      <c r="AY31" s="126">
        <f>IF(AX31=1,#REF!,0)</f>
        <v>0</v>
      </c>
      <c r="AZ31" s="126" t="e">
        <f>IF(AX31=2,#REF!,0)</f>
        <v>#REF!</v>
      </c>
      <c r="BA31" s="126">
        <f>IF(AX31=3,#REF!,0)</f>
        <v>0</v>
      </c>
      <c r="BB31" s="126">
        <f>IF(AX31=4,#REF!,0)</f>
        <v>0</v>
      </c>
      <c r="BC31" s="126">
        <f>IF(AX31=5,#REF!,0)</f>
        <v>0</v>
      </c>
      <c r="CX31" s="126">
        <v>8.0999999999999996E-4</v>
      </c>
    </row>
    <row r="32" spans="1:102" ht="10.5" customHeight="1">
      <c r="A32" s="145">
        <v>20</v>
      </c>
      <c r="B32" s="146"/>
      <c r="C32" s="147" t="s">
        <v>178</v>
      </c>
      <c r="D32" s="148" t="s">
        <v>67</v>
      </c>
      <c r="E32" s="149">
        <v>975</v>
      </c>
      <c r="F32" s="149"/>
      <c r="G32" s="150">
        <f t="shared" si="1"/>
        <v>0</v>
      </c>
      <c r="M32" s="144">
        <v>2</v>
      </c>
      <c r="Y32" s="126">
        <v>1</v>
      </c>
      <c r="Z32" s="126">
        <v>7</v>
      </c>
      <c r="AA32" s="126">
        <v>7</v>
      </c>
      <c r="AX32" s="126">
        <v>2</v>
      </c>
      <c r="AY32" s="126">
        <f>IF(AX32=1,#REF!,0)</f>
        <v>0</v>
      </c>
      <c r="AZ32" s="126" t="e">
        <f>IF(AX32=2,#REF!,0)</f>
        <v>#REF!</v>
      </c>
      <c r="BA32" s="126">
        <f>IF(AX32=3,#REF!,0)</f>
        <v>0</v>
      </c>
      <c r="BB32" s="126">
        <f>IF(AX32=4,#REF!,0)</f>
        <v>0</v>
      </c>
      <c r="BC32" s="126">
        <f>IF(AX32=5,#REF!,0)</f>
        <v>0</v>
      </c>
      <c r="CX32" s="126">
        <v>8.0999999999999996E-4</v>
      </c>
    </row>
    <row r="33" spans="1:102">
      <c r="A33" s="145">
        <v>21</v>
      </c>
      <c r="B33" s="146"/>
      <c r="C33" s="147" t="s">
        <v>179</v>
      </c>
      <c r="D33" s="148" t="s">
        <v>67</v>
      </c>
      <c r="E33" s="149">
        <v>975</v>
      </c>
      <c r="F33" s="149"/>
      <c r="G33" s="150">
        <f t="shared" si="1"/>
        <v>0</v>
      </c>
      <c r="M33" s="144"/>
    </row>
    <row r="34" spans="1:102">
      <c r="A34" s="145">
        <v>22</v>
      </c>
      <c r="B34" s="146"/>
      <c r="C34" s="147" t="s">
        <v>180</v>
      </c>
      <c r="D34" s="148" t="s">
        <v>67</v>
      </c>
      <c r="E34" s="149">
        <v>59</v>
      </c>
      <c r="F34" s="149"/>
      <c r="G34" s="150">
        <f t="shared" si="1"/>
        <v>0</v>
      </c>
      <c r="M34" s="144">
        <v>2</v>
      </c>
      <c r="Y34" s="126">
        <v>1</v>
      </c>
      <c r="Z34" s="126">
        <v>7</v>
      </c>
      <c r="AA34" s="126">
        <v>7</v>
      </c>
      <c r="AX34" s="126">
        <v>2</v>
      </c>
      <c r="AY34" s="126">
        <f>IF(AX34=1,#REF!,0)</f>
        <v>0</v>
      </c>
      <c r="AZ34" s="126" t="e">
        <f>IF(AX34=2,#REF!,0)</f>
        <v>#REF!</v>
      </c>
      <c r="BA34" s="126">
        <f>IF(AX34=3,#REF!,0)</f>
        <v>0</v>
      </c>
      <c r="BB34" s="126">
        <f>IF(AX34=4,#REF!,0)</f>
        <v>0</v>
      </c>
      <c r="BC34" s="126">
        <f>IF(AX34=5,#REF!,0)</f>
        <v>0</v>
      </c>
      <c r="CX34" s="126">
        <v>8.0999999999999996E-4</v>
      </c>
    </row>
    <row r="35" spans="1:102">
      <c r="A35" s="145">
        <v>23</v>
      </c>
      <c r="B35" s="146"/>
      <c r="C35" s="147" t="s">
        <v>181</v>
      </c>
      <c r="D35" s="148" t="s">
        <v>83</v>
      </c>
      <c r="E35" s="149">
        <v>4</v>
      </c>
      <c r="F35" s="149"/>
      <c r="G35" s="150">
        <f t="shared" si="1"/>
        <v>0</v>
      </c>
      <c r="M35" s="144">
        <v>2</v>
      </c>
      <c r="Y35" s="126">
        <v>1</v>
      </c>
      <c r="Z35" s="126">
        <v>7</v>
      </c>
      <c r="AA35" s="126">
        <v>7</v>
      </c>
      <c r="AX35" s="126">
        <v>2</v>
      </c>
      <c r="AY35" s="126">
        <f>IF(AX35=1,#REF!,0)</f>
        <v>0</v>
      </c>
      <c r="AZ35" s="126" t="e">
        <f>IF(AX35=2,#REF!,0)</f>
        <v>#REF!</v>
      </c>
      <c r="BA35" s="126">
        <f>IF(AX35=3,#REF!,0)</f>
        <v>0</v>
      </c>
      <c r="BB35" s="126">
        <f>IF(AX35=4,#REF!,0)</f>
        <v>0</v>
      </c>
      <c r="BC35" s="126">
        <f>IF(AX35=5,#REF!,0)</f>
        <v>0</v>
      </c>
      <c r="CX35" s="126">
        <v>8.0999999999999996E-4</v>
      </c>
    </row>
    <row r="36" spans="1:102">
      <c r="A36" s="145">
        <v>24</v>
      </c>
      <c r="B36" s="146"/>
      <c r="C36" s="147" t="s">
        <v>182</v>
      </c>
      <c r="D36" s="148" t="s">
        <v>131</v>
      </c>
      <c r="E36" s="149">
        <v>2</v>
      </c>
      <c r="F36" s="149"/>
      <c r="G36" s="150">
        <f>E36*F36</f>
        <v>0</v>
      </c>
      <c r="M36" s="144">
        <v>2</v>
      </c>
      <c r="Y36" s="126">
        <v>1</v>
      </c>
      <c r="Z36" s="126">
        <v>7</v>
      </c>
      <c r="AA36" s="126">
        <v>7</v>
      </c>
      <c r="AX36" s="126">
        <v>2</v>
      </c>
      <c r="AY36" s="126">
        <f>IF(AX36=1,#REF!,0)</f>
        <v>0</v>
      </c>
      <c r="AZ36" s="126" t="e">
        <f>IF(AX36=2,#REF!,0)</f>
        <v>#REF!</v>
      </c>
      <c r="BA36" s="126">
        <f>IF(AX36=3,#REF!,0)</f>
        <v>0</v>
      </c>
      <c r="BB36" s="126">
        <f>IF(AX36=4,#REF!,0)</f>
        <v>0</v>
      </c>
      <c r="BC36" s="126">
        <f>IF(AX36=5,#REF!,0)</f>
        <v>0</v>
      </c>
      <c r="CX36" s="126">
        <v>5.0000000000000002E-5</v>
      </c>
    </row>
    <row r="37" spans="1:102">
      <c r="A37" s="145">
        <v>25</v>
      </c>
      <c r="B37" s="146"/>
      <c r="C37" s="147" t="s">
        <v>183</v>
      </c>
      <c r="D37" s="148" t="s">
        <v>94</v>
      </c>
      <c r="E37" s="149">
        <v>279</v>
      </c>
      <c r="F37" s="149"/>
      <c r="G37" s="150">
        <f t="shared" si="1"/>
        <v>0</v>
      </c>
      <c r="M37" s="144">
        <v>2</v>
      </c>
      <c r="Y37" s="126">
        <v>1</v>
      </c>
      <c r="Z37" s="126">
        <v>7</v>
      </c>
      <c r="AA37" s="126">
        <v>7</v>
      </c>
      <c r="AX37" s="126">
        <v>2</v>
      </c>
      <c r="AY37" s="126">
        <f>IF(AX37=1,#REF!,0)</f>
        <v>0</v>
      </c>
      <c r="AZ37" s="126" t="e">
        <f>IF(AX37=2,#REF!,0)</f>
        <v>#REF!</v>
      </c>
      <c r="BA37" s="126">
        <f>IF(AX37=3,#REF!,0)</f>
        <v>0</v>
      </c>
      <c r="BB37" s="126">
        <f>IF(AX37=4,#REF!,0)</f>
        <v>0</v>
      </c>
      <c r="BC37" s="126">
        <f>IF(AX37=5,#REF!,0)</f>
        <v>0</v>
      </c>
      <c r="CX37" s="126">
        <v>8.0999999999999996E-4</v>
      </c>
    </row>
    <row r="38" spans="1:102">
      <c r="A38" s="145">
        <v>26</v>
      </c>
      <c r="B38" s="146"/>
      <c r="C38" s="147" t="s">
        <v>184</v>
      </c>
      <c r="D38" s="148" t="s">
        <v>67</v>
      </c>
      <c r="E38" s="149">
        <v>307</v>
      </c>
      <c r="F38" s="149"/>
      <c r="G38" s="150">
        <f t="shared" si="1"/>
        <v>0</v>
      </c>
      <c r="M38" s="144">
        <v>2</v>
      </c>
      <c r="Y38" s="126">
        <v>1</v>
      </c>
      <c r="Z38" s="126">
        <v>7</v>
      </c>
      <c r="AA38" s="126">
        <v>7</v>
      </c>
      <c r="AX38" s="126">
        <v>2</v>
      </c>
      <c r="AY38" s="126">
        <f>IF(AX38=1,#REF!,0)</f>
        <v>0</v>
      </c>
      <c r="AZ38" s="126" t="e">
        <f>IF(AX38=2,#REF!,0)</f>
        <v>#REF!</v>
      </c>
      <c r="BA38" s="126">
        <f>IF(AX38=3,#REF!,0)</f>
        <v>0</v>
      </c>
      <c r="BB38" s="126">
        <f>IF(AX38=4,#REF!,0)</f>
        <v>0</v>
      </c>
      <c r="BC38" s="126">
        <f>IF(AX38=5,#REF!,0)</f>
        <v>0</v>
      </c>
      <c r="CX38" s="126">
        <v>8.0999999999999996E-4</v>
      </c>
    </row>
    <row r="39" spans="1:102">
      <c r="A39" s="145">
        <v>27</v>
      </c>
      <c r="B39" s="146"/>
      <c r="C39" s="147" t="s">
        <v>193</v>
      </c>
      <c r="D39" s="148" t="s">
        <v>97</v>
      </c>
      <c r="E39" s="149">
        <v>48</v>
      </c>
      <c r="F39" s="149"/>
      <c r="G39" s="150">
        <f t="shared" si="1"/>
        <v>0</v>
      </c>
      <c r="M39" s="144">
        <v>2</v>
      </c>
      <c r="Y39" s="126">
        <v>1</v>
      </c>
      <c r="Z39" s="126">
        <v>7</v>
      </c>
      <c r="AA39" s="126">
        <v>7</v>
      </c>
      <c r="AX39" s="126">
        <v>2</v>
      </c>
      <c r="AY39" s="126">
        <f>IF(AX39=1,#REF!,0)</f>
        <v>0</v>
      </c>
      <c r="AZ39" s="126" t="e">
        <f>IF(AX39=2,#REF!,0)</f>
        <v>#REF!</v>
      </c>
      <c r="BA39" s="126">
        <f>IF(AX39=3,#REF!,0)</f>
        <v>0</v>
      </c>
      <c r="BB39" s="126">
        <f>IF(AX39=4,#REF!,0)</f>
        <v>0</v>
      </c>
      <c r="BC39" s="126">
        <f>IF(AX39=5,#REF!,0)</f>
        <v>0</v>
      </c>
      <c r="CX39" s="126">
        <v>8.0999999999999996E-4</v>
      </c>
    </row>
    <row r="40" spans="1:102">
      <c r="A40" s="145">
        <v>28</v>
      </c>
      <c r="B40" s="146"/>
      <c r="C40" s="181" t="s">
        <v>185</v>
      </c>
      <c r="D40" s="180" t="s">
        <v>121</v>
      </c>
      <c r="E40" s="182">
        <v>2</v>
      </c>
      <c r="F40" s="149"/>
      <c r="G40" s="150">
        <f>E40*F40</f>
        <v>0</v>
      </c>
      <c r="M40" s="144">
        <v>2</v>
      </c>
      <c r="Y40" s="126">
        <v>1</v>
      </c>
      <c r="Z40" s="126">
        <v>7</v>
      </c>
      <c r="AA40" s="126">
        <v>7</v>
      </c>
      <c r="AX40" s="126">
        <v>2</v>
      </c>
      <c r="AY40" s="126">
        <f>IF(AX40=1,#REF!,0)</f>
        <v>0</v>
      </c>
      <c r="AZ40" s="126" t="e">
        <f>IF(AX40=2,#REF!,0)</f>
        <v>#REF!</v>
      </c>
      <c r="BA40" s="126">
        <f>IF(AX40=3,#REF!,0)</f>
        <v>0</v>
      </c>
      <c r="BB40" s="126">
        <f>IF(AX40=4,#REF!,0)</f>
        <v>0</v>
      </c>
      <c r="BC40" s="126">
        <f>IF(AX40=5,#REF!,0)</f>
        <v>0</v>
      </c>
      <c r="CX40" s="126">
        <v>5.0000000000000002E-5</v>
      </c>
    </row>
    <row r="41" spans="1:102">
      <c r="A41" s="145">
        <v>29</v>
      </c>
      <c r="B41" s="146"/>
      <c r="C41" s="182" t="s">
        <v>186</v>
      </c>
      <c r="D41" s="180" t="s">
        <v>121</v>
      </c>
      <c r="E41" s="182">
        <v>1</v>
      </c>
      <c r="F41" s="149"/>
      <c r="G41" s="150">
        <f>E41*F41</f>
        <v>0</v>
      </c>
      <c r="M41" s="144"/>
    </row>
    <row r="42" spans="1:102">
      <c r="A42" s="145">
        <v>30</v>
      </c>
      <c r="B42" s="146"/>
      <c r="C42" s="182" t="s">
        <v>187</v>
      </c>
      <c r="D42" s="180" t="s">
        <v>121</v>
      </c>
      <c r="E42" s="182">
        <v>1</v>
      </c>
      <c r="F42" s="149"/>
      <c r="G42" s="150">
        <f>E42*F42</f>
        <v>0</v>
      </c>
      <c r="M42" s="144"/>
    </row>
    <row r="43" spans="1:102">
      <c r="A43" s="145">
        <v>31</v>
      </c>
      <c r="B43" s="146" t="s">
        <v>115</v>
      </c>
      <c r="C43" s="147" t="s">
        <v>122</v>
      </c>
      <c r="D43" s="148" t="s">
        <v>54</v>
      </c>
      <c r="E43" s="149">
        <v>755</v>
      </c>
      <c r="F43" s="149"/>
      <c r="G43" s="150">
        <f>E43*F43</f>
        <v>0</v>
      </c>
      <c r="M43" s="144">
        <v>2</v>
      </c>
      <c r="Y43" s="126">
        <v>1</v>
      </c>
      <c r="Z43" s="126">
        <v>7</v>
      </c>
      <c r="AA43" s="126">
        <v>7</v>
      </c>
      <c r="AX43" s="126">
        <v>2</v>
      </c>
      <c r="AY43" s="126">
        <f>IF(AX43=1,#REF!,0)</f>
        <v>0</v>
      </c>
      <c r="AZ43" s="126" t="e">
        <f>IF(AX43=2,#REF!,0)</f>
        <v>#REF!</v>
      </c>
      <c r="BA43" s="126">
        <f>IF(AX43=3,#REF!,0)</f>
        <v>0</v>
      </c>
      <c r="BB43" s="126">
        <f>IF(AX43=4,#REF!,0)</f>
        <v>0</v>
      </c>
      <c r="BC43" s="126">
        <f>IF(AX43=5,#REF!,0)</f>
        <v>0</v>
      </c>
      <c r="CX43" s="126">
        <v>4.0000000000000003E-5</v>
      </c>
    </row>
    <row r="44" spans="1:102">
      <c r="A44" s="145">
        <v>32</v>
      </c>
      <c r="B44" s="146" t="s">
        <v>86</v>
      </c>
      <c r="C44" s="147" t="s">
        <v>87</v>
      </c>
      <c r="D44" s="148" t="s">
        <v>54</v>
      </c>
      <c r="E44" s="149">
        <v>755</v>
      </c>
      <c r="F44" s="149"/>
      <c r="G44" s="150">
        <f>E44*F44</f>
        <v>0</v>
      </c>
      <c r="M44" s="144">
        <v>2</v>
      </c>
      <c r="Y44" s="126">
        <v>1</v>
      </c>
      <c r="Z44" s="126">
        <v>7</v>
      </c>
      <c r="AA44" s="126">
        <v>7</v>
      </c>
      <c r="AX44" s="126">
        <v>2</v>
      </c>
      <c r="AY44" s="126">
        <f>IF(AX44=1,#REF!,0)</f>
        <v>0</v>
      </c>
      <c r="AZ44" s="126" t="e">
        <f>IF(AX44=2,#REF!,0)</f>
        <v>#REF!</v>
      </c>
      <c r="BA44" s="126">
        <f>IF(AX44=3,#REF!,0)</f>
        <v>0</v>
      </c>
      <c r="BB44" s="126">
        <f>IF(AX44=4,#REF!,0)</f>
        <v>0</v>
      </c>
      <c r="BC44" s="126">
        <f>IF(AX44=5,#REF!,0)</f>
        <v>0</v>
      </c>
      <c r="CX44" s="126">
        <v>4.0000000000000003E-5</v>
      </c>
    </row>
    <row r="45" spans="1:102">
      <c r="A45" s="151"/>
      <c r="B45" s="152" t="s">
        <v>65</v>
      </c>
      <c r="C45" s="153" t="s">
        <v>123</v>
      </c>
      <c r="D45" s="151"/>
      <c r="E45" s="154"/>
      <c r="F45" s="154"/>
      <c r="G45" s="155">
        <f>SUM(G28:G44)</f>
        <v>0</v>
      </c>
      <c r="M45" s="144"/>
    </row>
    <row r="46" spans="1:102">
      <c r="A46" s="138" t="s">
        <v>64</v>
      </c>
      <c r="B46" s="139" t="s">
        <v>88</v>
      </c>
      <c r="C46" s="140" t="s">
        <v>89</v>
      </c>
      <c r="D46" s="141"/>
      <c r="E46" s="142"/>
      <c r="F46" s="142"/>
      <c r="G46" s="143"/>
      <c r="M46" s="144"/>
    </row>
    <row r="47" spans="1:102" ht="13.5" customHeight="1">
      <c r="A47" s="145">
        <v>33</v>
      </c>
      <c r="B47" s="146" t="s">
        <v>135</v>
      </c>
      <c r="C47" s="147" t="s">
        <v>136</v>
      </c>
      <c r="D47" s="148" t="s">
        <v>83</v>
      </c>
      <c r="E47" s="149">
        <v>3</v>
      </c>
      <c r="F47" s="149"/>
      <c r="G47" s="150">
        <f>E47*F47</f>
        <v>0</v>
      </c>
      <c r="M47" s="144"/>
    </row>
    <row r="48" spans="1:102">
      <c r="A48" s="145">
        <v>34</v>
      </c>
      <c r="B48" s="146" t="s">
        <v>138</v>
      </c>
      <c r="C48" s="147" t="s">
        <v>139</v>
      </c>
      <c r="D48" s="148" t="s">
        <v>137</v>
      </c>
      <c r="E48" s="149">
        <v>1</v>
      </c>
      <c r="F48" s="149"/>
      <c r="G48" s="150">
        <f>E48*F48</f>
        <v>0</v>
      </c>
      <c r="M48" s="144"/>
    </row>
    <row r="49" spans="1:102">
      <c r="A49" s="145">
        <v>35</v>
      </c>
      <c r="B49" s="187" t="s">
        <v>133</v>
      </c>
      <c r="C49" s="185" t="s">
        <v>132</v>
      </c>
      <c r="D49" s="141" t="s">
        <v>83</v>
      </c>
      <c r="E49" s="186">
        <v>12</v>
      </c>
      <c r="F49" s="186"/>
      <c r="G49" s="179">
        <f>E49*F49</f>
        <v>0</v>
      </c>
      <c r="M49" s="144"/>
    </row>
    <row r="50" spans="1:102">
      <c r="A50" s="145">
        <v>36</v>
      </c>
      <c r="B50" s="146" t="s">
        <v>90</v>
      </c>
      <c r="C50" s="147" t="s">
        <v>91</v>
      </c>
      <c r="D50" s="148" t="s">
        <v>54</v>
      </c>
      <c r="E50" s="149">
        <v>536.20000000000005</v>
      </c>
      <c r="F50" s="149"/>
      <c r="G50" s="150">
        <f>E50*F50</f>
        <v>0</v>
      </c>
      <c r="M50" s="144">
        <v>2</v>
      </c>
      <c r="Y50" s="126">
        <v>1</v>
      </c>
      <c r="Z50" s="126">
        <v>7</v>
      </c>
      <c r="AA50" s="126">
        <v>7</v>
      </c>
      <c r="AX50" s="126">
        <v>2</v>
      </c>
      <c r="AY50" s="126">
        <f>IF(AX50=1,#REF!,0)</f>
        <v>0</v>
      </c>
      <c r="AZ50" s="126" t="e">
        <f>IF(AX50=2,#REF!,0)</f>
        <v>#REF!</v>
      </c>
      <c r="BA50" s="126">
        <f>IF(AX50=3,#REF!,0)</f>
        <v>0</v>
      </c>
      <c r="BB50" s="126">
        <f>IF(AX50=4,#REF!,0)</f>
        <v>0</v>
      </c>
      <c r="BC50" s="126">
        <f>IF(AX50=5,#REF!,0)</f>
        <v>0</v>
      </c>
      <c r="CX50" s="126">
        <v>6.9999999999999994E-5</v>
      </c>
    </row>
    <row r="51" spans="1:102">
      <c r="A51" s="145">
        <v>37</v>
      </c>
      <c r="B51" s="146" t="s">
        <v>92</v>
      </c>
      <c r="C51" s="147" t="s">
        <v>93</v>
      </c>
      <c r="D51" s="148" t="s">
        <v>54</v>
      </c>
      <c r="E51" s="149">
        <v>536.20000000000005</v>
      </c>
      <c r="F51" s="149"/>
      <c r="G51" s="150">
        <f>E51*F51</f>
        <v>0</v>
      </c>
      <c r="M51" s="144">
        <v>4</v>
      </c>
      <c r="AY51" s="156">
        <f>SUM(AY50:AY50)</f>
        <v>0</v>
      </c>
      <c r="AZ51" s="156" t="e">
        <f>SUM(AZ50:AZ50)</f>
        <v>#REF!</v>
      </c>
      <c r="BA51" s="156">
        <f>SUM(BA50:BA50)</f>
        <v>0</v>
      </c>
      <c r="BB51" s="156">
        <f>SUM(BB50:BB50)</f>
        <v>0</v>
      </c>
      <c r="BC51" s="156">
        <f>SUM(BC50:BC50)</f>
        <v>0</v>
      </c>
    </row>
    <row r="52" spans="1:102">
      <c r="A52" s="151"/>
      <c r="B52" s="152" t="s">
        <v>65</v>
      </c>
      <c r="C52" s="153" t="s">
        <v>124</v>
      </c>
      <c r="D52" s="151"/>
      <c r="E52" s="154"/>
      <c r="F52" s="154"/>
      <c r="G52" s="155">
        <f>SUM(G47:G51)</f>
        <v>0</v>
      </c>
      <c r="M52" s="144">
        <v>2</v>
      </c>
      <c r="Y52" s="126">
        <v>1</v>
      </c>
      <c r="Z52" s="126">
        <v>7</v>
      </c>
      <c r="AA52" s="126">
        <v>7</v>
      </c>
      <c r="AX52" s="126">
        <v>2</v>
      </c>
      <c r="AY52" s="126">
        <f>IF(AX52=1,#REF!,0)</f>
        <v>0</v>
      </c>
      <c r="AZ52" s="126" t="e">
        <f>IF(AX52=2,#REF!,0)</f>
        <v>#REF!</v>
      </c>
      <c r="BA52" s="126">
        <f>IF(AX52=3,#REF!,0)</f>
        <v>0</v>
      </c>
      <c r="BB52" s="126">
        <f>IF(AX52=4,#REF!,0)</f>
        <v>0</v>
      </c>
      <c r="BC52" s="126">
        <f>IF(AX52=5,#REF!,0)</f>
        <v>0</v>
      </c>
      <c r="CX52" s="126">
        <v>6.3E-3</v>
      </c>
    </row>
    <row r="53" spans="1:102">
      <c r="A53" s="138" t="s">
        <v>64</v>
      </c>
      <c r="B53" s="139" t="s">
        <v>95</v>
      </c>
      <c r="C53" s="140" t="s">
        <v>140</v>
      </c>
      <c r="D53" s="141"/>
      <c r="E53" s="142"/>
      <c r="F53" s="149" t="s">
        <v>4</v>
      </c>
      <c r="G53" s="179" t="s">
        <v>4</v>
      </c>
    </row>
    <row r="54" spans="1:102">
      <c r="A54" s="190">
        <v>38</v>
      </c>
      <c r="B54" s="187" t="s">
        <v>154</v>
      </c>
      <c r="C54" s="185" t="s">
        <v>188</v>
      </c>
      <c r="D54" s="188" t="s">
        <v>83</v>
      </c>
      <c r="E54" s="189">
        <v>2</v>
      </c>
      <c r="F54" s="149"/>
      <c r="G54" s="179">
        <f t="shared" ref="G54:G65" si="2">E54*F54</f>
        <v>0</v>
      </c>
    </row>
    <row r="55" spans="1:102">
      <c r="A55" s="190">
        <v>39</v>
      </c>
      <c r="B55" s="187" t="s">
        <v>160</v>
      </c>
      <c r="C55" s="185" t="s">
        <v>189</v>
      </c>
      <c r="D55" s="188" t="s">
        <v>83</v>
      </c>
      <c r="E55" s="189">
        <v>1</v>
      </c>
      <c r="F55" s="149"/>
      <c r="G55" s="179"/>
    </row>
    <row r="56" spans="1:102">
      <c r="A56" s="190">
        <v>40</v>
      </c>
      <c r="B56" s="187" t="s">
        <v>161</v>
      </c>
      <c r="C56" s="185" t="s">
        <v>190</v>
      </c>
      <c r="D56" s="188" t="s">
        <v>83</v>
      </c>
      <c r="E56" s="189">
        <v>1</v>
      </c>
      <c r="F56" s="149"/>
      <c r="G56" s="179">
        <f t="shared" si="2"/>
        <v>0</v>
      </c>
    </row>
    <row r="57" spans="1:102">
      <c r="A57" s="190">
        <v>41</v>
      </c>
      <c r="B57" s="187" t="s">
        <v>141</v>
      </c>
      <c r="C57" s="185" t="s">
        <v>163</v>
      </c>
      <c r="D57" s="188" t="s">
        <v>164</v>
      </c>
      <c r="E57" s="189">
        <v>3</v>
      </c>
      <c r="F57" s="149"/>
      <c r="G57" s="179">
        <f>E57*F57</f>
        <v>0</v>
      </c>
    </row>
    <row r="58" spans="1:102">
      <c r="A58" s="190">
        <v>42</v>
      </c>
      <c r="B58" s="187" t="s">
        <v>141</v>
      </c>
      <c r="C58" s="185" t="s">
        <v>162</v>
      </c>
      <c r="D58" s="188" t="s">
        <v>164</v>
      </c>
      <c r="E58" s="189">
        <v>8</v>
      </c>
      <c r="F58" s="149"/>
      <c r="G58" s="179">
        <f t="shared" si="2"/>
        <v>0</v>
      </c>
    </row>
    <row r="59" spans="1:102">
      <c r="A59" s="190">
        <v>43</v>
      </c>
      <c r="B59" s="187" t="s">
        <v>141</v>
      </c>
      <c r="C59" s="185" t="s">
        <v>165</v>
      </c>
      <c r="D59" s="188" t="s">
        <v>83</v>
      </c>
      <c r="E59" s="189">
        <v>1</v>
      </c>
      <c r="F59" s="149"/>
      <c r="G59" s="179">
        <f t="shared" si="2"/>
        <v>0</v>
      </c>
    </row>
    <row r="60" spans="1:102">
      <c r="A60" s="190">
        <v>44</v>
      </c>
      <c r="B60" s="187" t="s">
        <v>141</v>
      </c>
      <c r="C60" s="185" t="s">
        <v>142</v>
      </c>
      <c r="D60" s="188" t="s">
        <v>94</v>
      </c>
      <c r="E60" s="189">
        <v>5</v>
      </c>
      <c r="F60" s="149"/>
      <c r="G60" s="179">
        <f t="shared" si="2"/>
        <v>0</v>
      </c>
    </row>
    <row r="61" spans="1:102">
      <c r="A61" s="190">
        <v>45</v>
      </c>
      <c r="B61" s="187" t="s">
        <v>166</v>
      </c>
      <c r="C61" s="185" t="s">
        <v>191</v>
      </c>
      <c r="D61" s="188" t="s">
        <v>83</v>
      </c>
      <c r="E61" s="189">
        <v>1</v>
      </c>
      <c r="F61" s="149"/>
      <c r="G61" s="179">
        <f t="shared" si="2"/>
        <v>0</v>
      </c>
    </row>
    <row r="62" spans="1:102">
      <c r="A62" s="190">
        <v>46</v>
      </c>
      <c r="B62" s="187" t="s">
        <v>167</v>
      </c>
      <c r="C62" s="185" t="s">
        <v>192</v>
      </c>
      <c r="D62" s="188" t="s">
        <v>83</v>
      </c>
      <c r="E62" s="189">
        <v>1</v>
      </c>
      <c r="F62" s="149"/>
      <c r="G62" s="179">
        <f>E62*F62</f>
        <v>0</v>
      </c>
    </row>
    <row r="63" spans="1:102">
      <c r="A63" s="190">
        <v>47</v>
      </c>
      <c r="B63" s="187" t="s">
        <v>168</v>
      </c>
      <c r="C63" s="185" t="s">
        <v>169</v>
      </c>
      <c r="D63" s="188" t="s">
        <v>83</v>
      </c>
      <c r="E63" s="189">
        <v>1</v>
      </c>
      <c r="F63" s="149"/>
      <c r="G63" s="179">
        <f>E63*F63</f>
        <v>0</v>
      </c>
    </row>
    <row r="64" spans="1:102">
      <c r="A64" s="190">
        <v>48</v>
      </c>
      <c r="B64" s="187" t="s">
        <v>170</v>
      </c>
      <c r="C64" s="185" t="s">
        <v>171</v>
      </c>
      <c r="D64" s="188" t="s">
        <v>83</v>
      </c>
      <c r="E64" s="189">
        <v>1</v>
      </c>
      <c r="F64" s="149"/>
      <c r="G64" s="179">
        <f>E64*F64</f>
        <v>0</v>
      </c>
    </row>
    <row r="65" spans="1:7">
      <c r="A65" s="190">
        <v>49</v>
      </c>
      <c r="B65" s="146" t="s">
        <v>96</v>
      </c>
      <c r="C65" s="147" t="s">
        <v>134</v>
      </c>
      <c r="D65" s="148" t="s">
        <v>97</v>
      </c>
      <c r="E65" s="149">
        <v>26</v>
      </c>
      <c r="F65" s="149"/>
      <c r="G65" s="179">
        <f t="shared" si="2"/>
        <v>0</v>
      </c>
    </row>
    <row r="66" spans="1:7">
      <c r="A66" s="190">
        <v>50</v>
      </c>
      <c r="B66" s="146" t="s">
        <v>98</v>
      </c>
      <c r="C66" s="147" t="s">
        <v>99</v>
      </c>
      <c r="D66" s="148" t="s">
        <v>54</v>
      </c>
      <c r="E66" s="149">
        <v>301</v>
      </c>
      <c r="F66" s="149"/>
      <c r="G66" s="179">
        <f>E67*F66</f>
        <v>0</v>
      </c>
    </row>
    <row r="67" spans="1:7">
      <c r="A67" s="190">
        <v>51</v>
      </c>
      <c r="B67" s="146" t="s">
        <v>100</v>
      </c>
      <c r="C67" s="147" t="s">
        <v>101</v>
      </c>
      <c r="D67" s="148" t="s">
        <v>54</v>
      </c>
      <c r="E67" s="149">
        <v>301</v>
      </c>
      <c r="F67" s="149"/>
      <c r="G67" s="179">
        <f>E67*F67</f>
        <v>0</v>
      </c>
    </row>
    <row r="68" spans="1:7">
      <c r="A68" s="151"/>
      <c r="B68" s="152" t="s">
        <v>65</v>
      </c>
      <c r="C68" s="153" t="str">
        <f>CONCATENATE(B53," ",C53)</f>
        <v>767 Konstrukce zámečnické+VZT</v>
      </c>
      <c r="D68" s="151"/>
      <c r="E68" s="154"/>
      <c r="F68" s="154"/>
      <c r="G68" s="155">
        <f>SUM(G54:G67)</f>
        <v>0</v>
      </c>
    </row>
    <row r="69" spans="1:7">
      <c r="A69" s="138" t="s">
        <v>64</v>
      </c>
      <c r="B69" s="139" t="s">
        <v>102</v>
      </c>
      <c r="C69" s="140" t="s">
        <v>103</v>
      </c>
      <c r="D69" s="141"/>
      <c r="E69" s="142"/>
      <c r="F69" s="149" t="s">
        <v>4</v>
      </c>
      <c r="G69" s="150" t="s">
        <v>4</v>
      </c>
    </row>
    <row r="70" spans="1:7">
      <c r="A70" s="145">
        <v>52</v>
      </c>
      <c r="B70" s="146" t="s">
        <v>104</v>
      </c>
      <c r="C70" s="147" t="s">
        <v>105</v>
      </c>
      <c r="D70" s="148" t="s">
        <v>94</v>
      </c>
      <c r="E70" s="149">
        <v>1</v>
      </c>
      <c r="F70" s="149"/>
      <c r="G70" s="150">
        <f>E71*F70</f>
        <v>0</v>
      </c>
    </row>
    <row r="71" spans="1:7">
      <c r="A71" s="145">
        <v>53</v>
      </c>
      <c r="B71" s="146" t="s">
        <v>106</v>
      </c>
      <c r="C71" s="147" t="s">
        <v>107</v>
      </c>
      <c r="D71" s="148" t="s">
        <v>94</v>
      </c>
      <c r="E71" s="149">
        <v>1</v>
      </c>
      <c r="F71" s="149"/>
      <c r="G71" s="150">
        <f>E71*F71</f>
        <v>0</v>
      </c>
    </row>
    <row r="72" spans="1:7">
      <c r="A72" s="151"/>
      <c r="B72" s="152" t="s">
        <v>65</v>
      </c>
      <c r="C72" s="153" t="str">
        <f>CONCATENATE(B69," ",C69)</f>
        <v>783 Nátěry</v>
      </c>
      <c r="D72" s="151"/>
      <c r="E72" s="154"/>
      <c r="F72" s="154"/>
      <c r="G72" s="155">
        <f>SUM(G69:G71)</f>
        <v>0</v>
      </c>
    </row>
    <row r="73" spans="1:7">
      <c r="E73" s="126"/>
    </row>
    <row r="74" spans="1:7">
      <c r="E74" s="126"/>
    </row>
    <row r="75" spans="1:7">
      <c r="E75" s="126"/>
    </row>
    <row r="76" spans="1:7">
      <c r="E76" s="126"/>
    </row>
    <row r="77" spans="1:7">
      <c r="E77" s="126"/>
    </row>
    <row r="78" spans="1:7">
      <c r="E78" s="126"/>
    </row>
    <row r="79" spans="1:7">
      <c r="E79" s="126"/>
    </row>
    <row r="80" spans="1:7">
      <c r="E80" s="126"/>
    </row>
    <row r="81" spans="1:7">
      <c r="E81" s="126"/>
    </row>
    <row r="82" spans="1:7">
      <c r="E82" s="126"/>
    </row>
    <row r="83" spans="1:7">
      <c r="E83" s="126"/>
    </row>
    <row r="84" spans="1:7">
      <c r="E84" s="126"/>
    </row>
    <row r="85" spans="1:7">
      <c r="E85" s="126"/>
    </row>
    <row r="86" spans="1:7">
      <c r="E86" s="126"/>
    </row>
    <row r="87" spans="1:7">
      <c r="E87" s="126"/>
    </row>
    <row r="88" spans="1:7">
      <c r="E88" s="126"/>
    </row>
    <row r="89" spans="1:7">
      <c r="E89" s="126"/>
    </row>
    <row r="90" spans="1:7">
      <c r="E90" s="126"/>
    </row>
    <row r="91" spans="1:7">
      <c r="E91" s="126"/>
    </row>
    <row r="92" spans="1:7">
      <c r="E92" s="126"/>
    </row>
    <row r="93" spans="1:7">
      <c r="E93" s="126"/>
      <c r="G93" s="157"/>
    </row>
    <row r="94" spans="1:7">
      <c r="A94" s="157"/>
      <c r="E94" s="126"/>
      <c r="F94" s="157"/>
      <c r="G94" s="157"/>
    </row>
    <row r="95" spans="1:7">
      <c r="A95" s="157"/>
      <c r="B95" s="157"/>
      <c r="C95" s="157"/>
      <c r="D95" s="157"/>
      <c r="E95" s="157"/>
      <c r="F95" s="157"/>
      <c r="G95" s="157"/>
    </row>
    <row r="96" spans="1:7">
      <c r="A96" s="157"/>
      <c r="B96" s="157"/>
      <c r="C96" s="157"/>
      <c r="D96" s="157"/>
      <c r="E96" s="157"/>
      <c r="F96" s="157"/>
      <c r="G96" s="157"/>
    </row>
    <row r="97" spans="1:6">
      <c r="A97" s="157"/>
      <c r="B97" s="157"/>
      <c r="C97" s="157"/>
      <c r="D97" s="157"/>
      <c r="E97" s="157"/>
      <c r="F97" s="157"/>
    </row>
    <row r="98" spans="1:6">
      <c r="B98" s="157"/>
      <c r="C98" s="157"/>
      <c r="D98" s="157"/>
      <c r="E98" s="157"/>
    </row>
    <row r="99" spans="1:6">
      <c r="E99" s="126"/>
    </row>
    <row r="100" spans="1:6">
      <c r="E100" s="126"/>
    </row>
    <row r="101" spans="1:6">
      <c r="E101" s="126"/>
    </row>
    <row r="102" spans="1:6">
      <c r="E102" s="126"/>
    </row>
    <row r="103" spans="1:6">
      <c r="E103" s="126"/>
    </row>
    <row r="104" spans="1:6">
      <c r="E104" s="126"/>
    </row>
    <row r="105" spans="1:6">
      <c r="E105" s="126"/>
    </row>
    <row r="106" spans="1:6">
      <c r="E106" s="126"/>
    </row>
    <row r="107" spans="1:6">
      <c r="E107" s="126"/>
    </row>
    <row r="108" spans="1:6">
      <c r="E108" s="126"/>
    </row>
    <row r="109" spans="1:6">
      <c r="E109" s="126"/>
    </row>
    <row r="110" spans="1:6">
      <c r="E110" s="126"/>
    </row>
    <row r="111" spans="1:6">
      <c r="E111" s="126"/>
    </row>
    <row r="112" spans="1:6">
      <c r="E112" s="126"/>
    </row>
    <row r="113" spans="5:5">
      <c r="E113" s="126"/>
    </row>
    <row r="114" spans="5:5">
      <c r="E114" s="126"/>
    </row>
    <row r="115" spans="5:5">
      <c r="E115" s="126"/>
    </row>
    <row r="116" spans="5:5">
      <c r="E116" s="126"/>
    </row>
    <row r="117" spans="5:5">
      <c r="E117" s="126"/>
    </row>
    <row r="118" spans="5:5">
      <c r="E118" s="126"/>
    </row>
    <row r="119" spans="5:5">
      <c r="E119" s="126"/>
    </row>
    <row r="120" spans="5:5">
      <c r="E120" s="126"/>
    </row>
    <row r="121" spans="5:5">
      <c r="E121" s="126"/>
    </row>
    <row r="122" spans="5:5">
      <c r="E122" s="126"/>
    </row>
    <row r="123" spans="5:5">
      <c r="E123" s="126"/>
    </row>
    <row r="124" spans="5:5">
      <c r="E124" s="126"/>
    </row>
    <row r="125" spans="5:5">
      <c r="E125" s="126"/>
    </row>
    <row r="126" spans="5:5">
      <c r="E126" s="126"/>
    </row>
    <row r="127" spans="5:5">
      <c r="E127" s="126"/>
    </row>
    <row r="128" spans="5:5">
      <c r="E128" s="126"/>
    </row>
    <row r="129" spans="1:7">
      <c r="A129" s="158"/>
      <c r="E129" s="126"/>
      <c r="G129" s="161"/>
    </row>
    <row r="130" spans="1:7">
      <c r="A130" s="157"/>
      <c r="B130" s="158"/>
      <c r="F130" s="159"/>
      <c r="G130" s="157"/>
    </row>
    <row r="131" spans="1:7">
      <c r="A131" s="162"/>
      <c r="B131" s="157"/>
      <c r="C131" s="159"/>
      <c r="D131" s="159"/>
      <c r="E131" s="160"/>
      <c r="F131" s="157"/>
      <c r="G131" s="157"/>
    </row>
    <row r="132" spans="1:7">
      <c r="A132" s="157"/>
      <c r="B132" s="162"/>
      <c r="C132" s="157"/>
      <c r="D132" s="157"/>
      <c r="E132" s="163"/>
      <c r="F132" s="157"/>
      <c r="G132" s="157"/>
    </row>
    <row r="133" spans="1:7">
      <c r="A133" s="157"/>
      <c r="B133" s="157"/>
      <c r="C133" s="157"/>
      <c r="D133" s="157"/>
      <c r="E133" s="163"/>
      <c r="F133" s="157"/>
      <c r="G133" s="157"/>
    </row>
    <row r="134" spans="1:7">
      <c r="A134" s="157"/>
      <c r="B134" s="157"/>
      <c r="C134" s="157"/>
      <c r="D134" s="157"/>
      <c r="E134" s="163"/>
      <c r="F134" s="157"/>
      <c r="G134" s="157"/>
    </row>
    <row r="135" spans="1:7">
      <c r="A135" s="157"/>
      <c r="B135" s="157"/>
      <c r="C135" s="157"/>
      <c r="D135" s="157"/>
      <c r="E135" s="163"/>
      <c r="F135" s="157"/>
      <c r="G135" s="157"/>
    </row>
    <row r="136" spans="1:7">
      <c r="A136" s="157"/>
      <c r="B136" s="157"/>
      <c r="C136" s="157"/>
      <c r="D136" s="157"/>
      <c r="E136" s="163"/>
      <c r="F136" s="157"/>
      <c r="G136" s="157"/>
    </row>
    <row r="137" spans="1:7">
      <c r="A137" s="157"/>
      <c r="B137" s="157"/>
      <c r="C137" s="157"/>
      <c r="D137" s="157"/>
      <c r="E137" s="163"/>
      <c r="F137" s="157"/>
      <c r="G137" s="157"/>
    </row>
    <row r="138" spans="1:7">
      <c r="A138" s="157"/>
      <c r="B138" s="157"/>
      <c r="C138" s="157"/>
      <c r="D138" s="157"/>
      <c r="E138" s="163"/>
      <c r="F138" s="157"/>
      <c r="G138" s="157"/>
    </row>
    <row r="139" spans="1:7">
      <c r="A139" s="157"/>
      <c r="B139" s="157"/>
      <c r="C139" s="157"/>
      <c r="D139" s="157"/>
      <c r="E139" s="163"/>
      <c r="F139" s="157"/>
      <c r="G139" s="157"/>
    </row>
    <row r="140" spans="1:7">
      <c r="A140" s="157"/>
      <c r="B140" s="157"/>
      <c r="C140" s="157"/>
      <c r="D140" s="157"/>
      <c r="E140" s="163"/>
      <c r="F140" s="157"/>
      <c r="G140" s="157"/>
    </row>
    <row r="141" spans="1:7">
      <c r="A141" s="157"/>
      <c r="B141" s="157"/>
      <c r="C141" s="157"/>
      <c r="D141" s="157"/>
      <c r="E141" s="163"/>
      <c r="F141" s="157"/>
      <c r="G141" s="157"/>
    </row>
    <row r="142" spans="1:7">
      <c r="A142" s="157"/>
      <c r="B142" s="157"/>
      <c r="C142" s="157"/>
      <c r="D142" s="157"/>
      <c r="E142" s="163"/>
      <c r="F142" s="157"/>
      <c r="G142" s="157"/>
    </row>
    <row r="143" spans="1:7">
      <c r="A143" s="157"/>
      <c r="B143" s="157"/>
      <c r="C143" s="157"/>
      <c r="D143" s="157"/>
      <c r="E143" s="163"/>
      <c r="F143" s="157"/>
    </row>
    <row r="144" spans="1:7">
      <c r="B144" s="157"/>
      <c r="C144" s="157"/>
      <c r="D144" s="157"/>
      <c r="E144" s="163"/>
    </row>
  </sheetData>
  <mergeCells count="5">
    <mergeCell ref="A1:G1"/>
    <mergeCell ref="A2:B2"/>
    <mergeCell ref="A3:B3"/>
    <mergeCell ref="E3:G3"/>
    <mergeCell ref="C3:D3"/>
  </mergeCells>
  <phoneticPr fontId="0" type="noConversion"/>
  <printOptions gridLinesSet="0"/>
  <pageMargins left="0.59055118110236227" right="0.39370078740157483" top="0.19685039370078741" bottom="0.19685039370078741" header="0" footer="0.19685039370078741"/>
  <pageSetup paperSize="9" fitToHeight="4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41</vt:i4>
      </vt:variant>
    </vt:vector>
  </HeadingPairs>
  <TitlesOfParts>
    <vt:vector size="45" baseType="lpstr">
      <vt:lpstr>Krycí list</vt:lpstr>
      <vt:lpstr>Rekapitulace</vt:lpstr>
      <vt:lpstr>List1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>PKS Holding,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pibilova</dc:creator>
  <cp:lastModifiedBy>Miky</cp:lastModifiedBy>
  <cp:lastPrinted>2014-12-23T08:51:07Z</cp:lastPrinted>
  <dcterms:created xsi:type="dcterms:W3CDTF">2006-03-28T10:40:45Z</dcterms:created>
  <dcterms:modified xsi:type="dcterms:W3CDTF">2017-03-13T08:37:36Z</dcterms:modified>
</cp:coreProperties>
</file>